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drawings/drawing6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drawings/drawing8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+xml"/>
  <Override PartName="/xl/embeddings/oleObject24.bin" ContentType="application/vnd.openxmlformats-officedocument.oleObject"/>
  <Override PartName="/xl/drawings/drawing11.xml" ContentType="application/vnd.openxmlformats-officedocument.drawing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3.xml" ContentType="application/vnd.openxmlformats-officedocument.drawing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larmour\Desktop\"/>
    </mc:Choice>
  </mc:AlternateContent>
  <bookViews>
    <workbookView xWindow="0" yWindow="45" windowWidth="19155" windowHeight="11820" firstSheet="3" activeTab="12"/>
  </bookViews>
  <sheets>
    <sheet name="Title" sheetId="3" r:id="rId1"/>
    <sheet name="Overview" sheetId="15" r:id="rId2"/>
    <sheet name="Intro" sheetId="6" r:id="rId3"/>
    <sheet name="Simple Example" sheetId="7" r:id="rId4"/>
    <sheet name="Return to Scale" sheetId="16" r:id="rId5"/>
    <sheet name="Simple Example 2" sheetId="18" state="hidden" r:id="rId6"/>
    <sheet name="Other SDIs" sheetId="19" r:id="rId7"/>
    <sheet name="3 SDIs" sheetId="20" r:id="rId8"/>
    <sheet name="Curtis RD" sheetId="11" r:id="rId9"/>
    <sheet name="SDIs and RD" sheetId="21" r:id="rId10"/>
    <sheet name="CCF_Oak" sheetId="22" state="hidden" r:id="rId11"/>
    <sheet name="CCF" sheetId="24" r:id="rId12"/>
    <sheet name="SDIs, RD, and CCF" sheetId="23" r:id="rId13"/>
    <sheet name="References" sheetId="17" r:id="rId14"/>
    <sheet name="Weibull" sheetId="12" state="hidden" r:id="rId15"/>
    <sheet name="GetsWeibullTreeCount" sheetId="14" state="hidden" r:id="rId16"/>
  </sheets>
  <calcPr calcId="152511"/>
</workbook>
</file>

<file path=xl/calcChain.xml><?xml version="1.0" encoding="utf-8"?>
<calcChain xmlns="http://schemas.openxmlformats.org/spreadsheetml/2006/main">
  <c r="H3" i="23" l="1"/>
  <c r="I3" i="23" s="1"/>
  <c r="H4" i="23"/>
  <c r="H5" i="23"/>
  <c r="H6" i="23"/>
  <c r="H7" i="23"/>
  <c r="I7" i="23" s="1"/>
  <c r="H8" i="23"/>
  <c r="I8" i="23" s="1"/>
  <c r="H9" i="23"/>
  <c r="I9" i="23" s="1"/>
  <c r="H10" i="23"/>
  <c r="I10" i="23" s="1"/>
  <c r="H11" i="23"/>
  <c r="I11" i="23" s="1"/>
  <c r="H12" i="23"/>
  <c r="I12" i="23" s="1"/>
  <c r="H13" i="23"/>
  <c r="I13" i="23" s="1"/>
  <c r="H14" i="23"/>
  <c r="I14" i="23" s="1"/>
  <c r="H15" i="23"/>
  <c r="I15" i="23" s="1"/>
  <c r="H16" i="23"/>
  <c r="I16" i="23" s="1"/>
  <c r="H17" i="23"/>
  <c r="I17" i="23" s="1"/>
  <c r="H18" i="23"/>
  <c r="I18" i="23" s="1"/>
  <c r="H19" i="23"/>
  <c r="I19" i="23" s="1"/>
  <c r="H20" i="23"/>
  <c r="I20" i="23" s="1"/>
  <c r="H21" i="23"/>
  <c r="I21" i="23" s="1"/>
  <c r="H22" i="23"/>
  <c r="I22" i="23" s="1"/>
  <c r="H23" i="23"/>
  <c r="I23" i="23" s="1"/>
  <c r="H24" i="23"/>
  <c r="I24" i="23" s="1"/>
  <c r="H25" i="23"/>
  <c r="I25" i="23" s="1"/>
  <c r="H26" i="23"/>
  <c r="I26" i="23" s="1"/>
  <c r="H2" i="23"/>
  <c r="I2" i="23" s="1"/>
  <c r="I4" i="23"/>
  <c r="I5" i="23"/>
  <c r="I6" i="23"/>
  <c r="F26" i="23"/>
  <c r="D26" i="23"/>
  <c r="F25" i="23"/>
  <c r="D25" i="23"/>
  <c r="F24" i="23"/>
  <c r="F22" i="23"/>
  <c r="F21" i="23"/>
  <c r="F20" i="23"/>
  <c r="F18" i="23"/>
  <c r="F16" i="23"/>
  <c r="F14" i="23"/>
  <c r="D14" i="23"/>
  <c r="F13" i="23"/>
  <c r="D13" i="23"/>
  <c r="F12" i="23"/>
  <c r="D12" i="23"/>
  <c r="F11" i="23"/>
  <c r="D11" i="23"/>
  <c r="F10" i="23"/>
  <c r="D10" i="23"/>
  <c r="F9" i="23"/>
  <c r="D9" i="23"/>
  <c r="F8" i="23"/>
  <c r="D8" i="23"/>
  <c r="F7" i="23"/>
  <c r="D7" i="23"/>
  <c r="F6" i="23"/>
  <c r="D6" i="23"/>
  <c r="F5" i="23"/>
  <c r="D5" i="23"/>
  <c r="F4" i="23"/>
  <c r="D4" i="23"/>
  <c r="F3" i="23"/>
  <c r="D3" i="23"/>
  <c r="Q2" i="23"/>
  <c r="P2" i="23"/>
  <c r="F2" i="23"/>
  <c r="D2" i="23"/>
  <c r="I4" i="22"/>
  <c r="I5" i="22"/>
  <c r="I6" i="22"/>
  <c r="I7" i="22"/>
  <c r="I8" i="22"/>
  <c r="I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3" i="22"/>
  <c r="B15" i="22"/>
  <c r="B16" i="22"/>
  <c r="B17" i="22"/>
  <c r="B18" i="22"/>
  <c r="B19" i="22"/>
  <c r="B20" i="22"/>
  <c r="B21" i="22"/>
  <c r="B22" i="22"/>
  <c r="B23" i="22"/>
  <c r="B24" i="22"/>
  <c r="I2" i="22"/>
  <c r="F26" i="22"/>
  <c r="D26" i="22"/>
  <c r="D25" i="22"/>
  <c r="F24" i="22"/>
  <c r="D24" i="22"/>
  <c r="F23" i="22"/>
  <c r="D23" i="22"/>
  <c r="F22" i="22"/>
  <c r="D22" i="22"/>
  <c r="D21" i="22"/>
  <c r="F20" i="22"/>
  <c r="D20" i="22"/>
  <c r="F19" i="22"/>
  <c r="D19" i="22"/>
  <c r="F18" i="22"/>
  <c r="D18" i="22"/>
  <c r="D17" i="22"/>
  <c r="F16" i="22"/>
  <c r="D16" i="22"/>
  <c r="F15" i="22"/>
  <c r="D15" i="22"/>
  <c r="F14" i="22"/>
  <c r="D14" i="22"/>
  <c r="D13" i="22"/>
  <c r="F12" i="22"/>
  <c r="D12" i="22"/>
  <c r="F11" i="22"/>
  <c r="D11" i="22"/>
  <c r="F10" i="22"/>
  <c r="D10" i="22"/>
  <c r="F9" i="22"/>
  <c r="D9" i="22"/>
  <c r="F8" i="22"/>
  <c r="D8" i="22"/>
  <c r="F7" i="22"/>
  <c r="D7" i="22"/>
  <c r="F6" i="22"/>
  <c r="D6" i="22"/>
  <c r="F5" i="22"/>
  <c r="D5" i="22"/>
  <c r="F4" i="22"/>
  <c r="D4" i="22"/>
  <c r="F3" i="22"/>
  <c r="D3" i="22"/>
  <c r="Q2" i="22"/>
  <c r="P2" i="22"/>
  <c r="F2" i="22"/>
  <c r="D2" i="22"/>
  <c r="D18" i="23" l="1"/>
  <c r="F23" i="23"/>
  <c r="F17" i="23"/>
  <c r="D22" i="23"/>
  <c r="F15" i="23"/>
  <c r="D20" i="23"/>
  <c r="AB2" i="23"/>
  <c r="D16" i="23"/>
  <c r="F19" i="23"/>
  <c r="M22" i="23"/>
  <c r="D24" i="23"/>
  <c r="R2" i="23"/>
  <c r="D15" i="23"/>
  <c r="D17" i="23"/>
  <c r="D19" i="23"/>
  <c r="D21" i="23"/>
  <c r="D23" i="23"/>
  <c r="AJ2" i="22"/>
  <c r="AC2" i="22"/>
  <c r="F13" i="22"/>
  <c r="F17" i="22"/>
  <c r="F21" i="22"/>
  <c r="F25" i="22"/>
  <c r="M4" i="22"/>
  <c r="M2" i="22"/>
  <c r="M23" i="22"/>
  <c r="M19" i="22"/>
  <c r="M15" i="22"/>
  <c r="M11" i="22"/>
  <c r="M7" i="22"/>
  <c r="M3" i="22"/>
  <c r="M26" i="22"/>
  <c r="M22" i="22"/>
  <c r="M18" i="22"/>
  <c r="M14" i="22"/>
  <c r="M10" i="22"/>
  <c r="M6" i="22"/>
  <c r="AD2" i="22"/>
  <c r="M25" i="22"/>
  <c r="M21" i="22"/>
  <c r="M17" i="22"/>
  <c r="M13" i="22"/>
  <c r="M9" i="22"/>
  <c r="M5" i="22"/>
  <c r="AH2" i="22"/>
  <c r="K4" i="22" s="1"/>
  <c r="M24" i="22"/>
  <c r="M20" i="22"/>
  <c r="M16" i="22"/>
  <c r="M12" i="22"/>
  <c r="M8" i="22"/>
  <c r="R2" i="22"/>
  <c r="S2" i="20"/>
  <c r="B3" i="21"/>
  <c r="B4" i="21"/>
  <c r="B5" i="21"/>
  <c r="B6" i="21"/>
  <c r="B7" i="21"/>
  <c r="B8" i="21"/>
  <c r="B9" i="21"/>
  <c r="B11" i="21"/>
  <c r="B12" i="21"/>
  <c r="B13" i="21"/>
  <c r="B14" i="21"/>
  <c r="B15" i="21"/>
  <c r="B16" i="21"/>
  <c r="B17" i="21"/>
  <c r="B18" i="21"/>
  <c r="B19" i="21"/>
  <c r="B21" i="21"/>
  <c r="B22" i="21"/>
  <c r="B23" i="21"/>
  <c r="B24" i="21"/>
  <c r="B26" i="21"/>
  <c r="M8" i="23" l="1"/>
  <c r="AG2" i="23"/>
  <c r="K4" i="23" s="1"/>
  <c r="AI2" i="23"/>
  <c r="M9" i="23"/>
  <c r="AC2" i="23"/>
  <c r="S2" i="23" s="1"/>
  <c r="M23" i="23"/>
  <c r="M14" i="23"/>
  <c r="M13" i="23"/>
  <c r="M21" i="23"/>
  <c r="M10" i="23"/>
  <c r="M3" i="23"/>
  <c r="M2" i="23"/>
  <c r="M16" i="23"/>
  <c r="M6" i="23"/>
  <c r="M25" i="23"/>
  <c r="M12" i="23"/>
  <c r="M7" i="23"/>
  <c r="M18" i="23"/>
  <c r="M19" i="23"/>
  <c r="M11" i="23"/>
  <c r="M4" i="23"/>
  <c r="M24" i="23"/>
  <c r="M26" i="23"/>
  <c r="M5" i="23"/>
  <c r="M15" i="23"/>
  <c r="M17" i="23"/>
  <c r="M20" i="23"/>
  <c r="AF2" i="22"/>
  <c r="K12" i="22"/>
  <c r="K18" i="22"/>
  <c r="X2" i="22"/>
  <c r="K13" i="22"/>
  <c r="K19" i="22"/>
  <c r="K17" i="22"/>
  <c r="K7" i="22"/>
  <c r="K3" i="22"/>
  <c r="K14" i="22"/>
  <c r="K23" i="22"/>
  <c r="K16" i="22"/>
  <c r="W2" i="22"/>
  <c r="AE2" i="22"/>
  <c r="U2" i="22" s="1"/>
  <c r="K26" i="22"/>
  <c r="K10" i="22"/>
  <c r="K25" i="22"/>
  <c r="K9" i="22"/>
  <c r="K15" i="22"/>
  <c r="K24" i="22"/>
  <c r="K8" i="22"/>
  <c r="T2" i="22"/>
  <c r="K2" i="22"/>
  <c r="K22" i="22"/>
  <c r="K6" i="22"/>
  <c r="K21" i="22"/>
  <c r="K5" i="22"/>
  <c r="K11" i="22"/>
  <c r="K20" i="22"/>
  <c r="S2" i="22"/>
  <c r="E26" i="22" s="1"/>
  <c r="X2" i="21"/>
  <c r="W2" i="23" l="1"/>
  <c r="AE2" i="23"/>
  <c r="X2" i="23"/>
  <c r="T2" i="23"/>
  <c r="E3" i="23" s="1"/>
  <c r="AD2" i="23"/>
  <c r="K16" i="23"/>
  <c r="K19" i="23"/>
  <c r="K21" i="23"/>
  <c r="K3" i="23"/>
  <c r="K2" i="23"/>
  <c r="K14" i="23"/>
  <c r="K12" i="23"/>
  <c r="K20" i="23"/>
  <c r="K5" i="23"/>
  <c r="K6" i="23"/>
  <c r="K15" i="23"/>
  <c r="K18" i="23"/>
  <c r="K13" i="23"/>
  <c r="K26" i="23"/>
  <c r="K9" i="23"/>
  <c r="K8" i="23"/>
  <c r="K23" i="23"/>
  <c r="K7" i="23"/>
  <c r="K10" i="23"/>
  <c r="K17" i="23"/>
  <c r="K24" i="23"/>
  <c r="K25" i="23"/>
  <c r="K11" i="23"/>
  <c r="K22" i="23"/>
  <c r="G23" i="22"/>
  <c r="G8" i="22"/>
  <c r="G12" i="22"/>
  <c r="G24" i="22"/>
  <c r="G16" i="22"/>
  <c r="G4" i="22"/>
  <c r="G20" i="22"/>
  <c r="G5" i="22"/>
  <c r="G9" i="22"/>
  <c r="G13" i="22"/>
  <c r="G17" i="22"/>
  <c r="G21" i="22"/>
  <c r="G25" i="22"/>
  <c r="G2" i="22"/>
  <c r="G6" i="22"/>
  <c r="G10" i="22"/>
  <c r="G14" i="22"/>
  <c r="G18" i="22"/>
  <c r="G22" i="22"/>
  <c r="G26" i="22"/>
  <c r="G3" i="22"/>
  <c r="G7" i="22"/>
  <c r="G11" i="22"/>
  <c r="G15" i="22"/>
  <c r="G19" i="22"/>
  <c r="E23" i="22"/>
  <c r="E3" i="22"/>
  <c r="E7" i="22"/>
  <c r="E19" i="22"/>
  <c r="AI2" i="22"/>
  <c r="E11" i="22"/>
  <c r="V2" i="22"/>
  <c r="E15" i="22"/>
  <c r="E4" i="22"/>
  <c r="E8" i="22"/>
  <c r="E12" i="22"/>
  <c r="E16" i="22"/>
  <c r="E20" i="22"/>
  <c r="E24" i="22"/>
  <c r="E5" i="22"/>
  <c r="E9" i="22"/>
  <c r="E13" i="22"/>
  <c r="E17" i="22"/>
  <c r="E21" i="22"/>
  <c r="E25" i="22"/>
  <c r="E2" i="22"/>
  <c r="E6" i="22"/>
  <c r="E10" i="22"/>
  <c r="E14" i="22"/>
  <c r="E18" i="22"/>
  <c r="E22" i="22"/>
  <c r="F3" i="21"/>
  <c r="F4" i="21"/>
  <c r="D5" i="21"/>
  <c r="F6" i="21"/>
  <c r="D7" i="21"/>
  <c r="F8" i="21"/>
  <c r="F9" i="21"/>
  <c r="D10" i="21"/>
  <c r="F11" i="21"/>
  <c r="D12" i="21"/>
  <c r="F13" i="21"/>
  <c r="F14" i="21"/>
  <c r="D15" i="21"/>
  <c r="D16" i="21"/>
  <c r="D17" i="21"/>
  <c r="D18" i="21"/>
  <c r="D19" i="21"/>
  <c r="D20" i="21"/>
  <c r="D21" i="21"/>
  <c r="F22" i="21"/>
  <c r="F23" i="21"/>
  <c r="D24" i="21"/>
  <c r="F25" i="21"/>
  <c r="D26" i="21"/>
  <c r="F2" i="21"/>
  <c r="D13" i="21"/>
  <c r="F24" i="21"/>
  <c r="F21" i="21"/>
  <c r="F20" i="21"/>
  <c r="F16" i="21"/>
  <c r="F12" i="21"/>
  <c r="D8" i="21"/>
  <c r="D4" i="21"/>
  <c r="N2" i="21"/>
  <c r="M2" i="21"/>
  <c r="G3" i="20"/>
  <c r="G4" i="20"/>
  <c r="G5" i="20"/>
  <c r="G6" i="20"/>
  <c r="G7" i="20"/>
  <c r="G8" i="20"/>
  <c r="G9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" i="20"/>
  <c r="D26" i="20"/>
  <c r="D25" i="20"/>
  <c r="D24" i="20"/>
  <c r="D23" i="20"/>
  <c r="D22" i="20"/>
  <c r="D21" i="20"/>
  <c r="D20" i="20"/>
  <c r="D19" i="20"/>
  <c r="D18" i="20"/>
  <c r="D17" i="20"/>
  <c r="D16" i="20"/>
  <c r="D15" i="20"/>
  <c r="D14" i="20"/>
  <c r="D13" i="20"/>
  <c r="D12" i="20"/>
  <c r="D11" i="20"/>
  <c r="D10" i="20"/>
  <c r="D9" i="20"/>
  <c r="D8" i="20"/>
  <c r="D7" i="20"/>
  <c r="D6" i="20"/>
  <c r="D5" i="20"/>
  <c r="D4" i="20"/>
  <c r="D3" i="20"/>
  <c r="K2" i="20"/>
  <c r="L2" i="20" s="1"/>
  <c r="J2" i="20"/>
  <c r="D2" i="20"/>
  <c r="T2" i="20" l="1"/>
  <c r="N2" i="20" s="1"/>
  <c r="X2" i="20"/>
  <c r="E23" i="23"/>
  <c r="G21" i="23"/>
  <c r="E2" i="23"/>
  <c r="AH2" i="23"/>
  <c r="E26" i="23"/>
  <c r="E5" i="23"/>
  <c r="G25" i="23"/>
  <c r="G22" i="23"/>
  <c r="E12" i="23"/>
  <c r="E18" i="23"/>
  <c r="G12" i="23"/>
  <c r="G5" i="23"/>
  <c r="E15" i="23"/>
  <c r="E22" i="23"/>
  <c r="V2" i="23"/>
  <c r="U2" i="23"/>
  <c r="E9" i="23"/>
  <c r="E10" i="23"/>
  <c r="E7" i="23"/>
  <c r="E17" i="23"/>
  <c r="E4" i="23"/>
  <c r="E21" i="23"/>
  <c r="E14" i="23"/>
  <c r="E11" i="23"/>
  <c r="G14" i="23"/>
  <c r="G9" i="23"/>
  <c r="E13" i="23"/>
  <c r="E8" i="23"/>
  <c r="E19" i="23"/>
  <c r="E6" i="23"/>
  <c r="E20" i="23"/>
  <c r="E25" i="23"/>
  <c r="G11" i="23"/>
  <c r="G16" i="23"/>
  <c r="G15" i="23"/>
  <c r="G13" i="23"/>
  <c r="L13" i="23" s="1"/>
  <c r="E24" i="23"/>
  <c r="E16" i="23"/>
  <c r="G4" i="23"/>
  <c r="G6" i="23"/>
  <c r="L6" i="23" s="1"/>
  <c r="G18" i="23"/>
  <c r="G26" i="23"/>
  <c r="G17" i="23"/>
  <c r="G2" i="23"/>
  <c r="L2" i="23" s="1"/>
  <c r="G7" i="23"/>
  <c r="G24" i="23"/>
  <c r="G23" i="23"/>
  <c r="G3" i="23"/>
  <c r="L3" i="23" s="1"/>
  <c r="G10" i="23"/>
  <c r="G20" i="23"/>
  <c r="G8" i="23"/>
  <c r="G19" i="23"/>
  <c r="L19" i="23" s="1"/>
  <c r="L7" i="22"/>
  <c r="L18" i="22"/>
  <c r="L17" i="22"/>
  <c r="L16" i="22"/>
  <c r="L2" i="22"/>
  <c r="L23" i="22"/>
  <c r="L13" i="22"/>
  <c r="L12" i="22"/>
  <c r="L19" i="22"/>
  <c r="L3" i="22"/>
  <c r="L14" i="22"/>
  <c r="L25" i="22"/>
  <c r="L9" i="22"/>
  <c r="L24" i="22"/>
  <c r="L8" i="22"/>
  <c r="L15" i="22"/>
  <c r="L26" i="22"/>
  <c r="L10" i="22"/>
  <c r="L21" i="22"/>
  <c r="L5" i="22"/>
  <c r="L20" i="22"/>
  <c r="L4" i="22"/>
  <c r="L11" i="22"/>
  <c r="L22" i="22"/>
  <c r="L6" i="22"/>
  <c r="AG2" i="22"/>
  <c r="J11" i="22" s="1"/>
  <c r="D11" i="21"/>
  <c r="D23" i="21"/>
  <c r="F5" i="21"/>
  <c r="F17" i="21"/>
  <c r="D14" i="21"/>
  <c r="F15" i="21"/>
  <c r="F19" i="21"/>
  <c r="D3" i="21"/>
  <c r="F7" i="21"/>
  <c r="D25" i="21"/>
  <c r="D9" i="21"/>
  <c r="F18" i="21"/>
  <c r="D6" i="21"/>
  <c r="D22" i="21"/>
  <c r="F10" i="21"/>
  <c r="F26" i="21"/>
  <c r="D2" i="21"/>
  <c r="O2" i="21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3" i="18"/>
  <c r="O2" i="18"/>
  <c r="I2" i="18"/>
  <c r="J2" i="18" s="1"/>
  <c r="H2" i="18"/>
  <c r="D2" i="18"/>
  <c r="A3" i="16"/>
  <c r="C3" i="16" s="1"/>
  <c r="A4" i="16"/>
  <c r="C4" i="16" s="1"/>
  <c r="A5" i="16"/>
  <c r="C5" i="16" s="1"/>
  <c r="A6" i="16"/>
  <c r="C6" i="16" s="1"/>
  <c r="A7" i="16"/>
  <c r="C7" i="16" s="1"/>
  <c r="A8" i="16"/>
  <c r="C8" i="16" s="1"/>
  <c r="A9" i="16"/>
  <c r="C9" i="16" s="1"/>
  <c r="A10" i="16"/>
  <c r="C10" i="16" s="1"/>
  <c r="A11" i="16"/>
  <c r="A12" i="16"/>
  <c r="C12" i="16" s="1"/>
  <c r="A13" i="16"/>
  <c r="C13" i="16" s="1"/>
  <c r="A2" i="16"/>
  <c r="C2" i="16" s="1"/>
  <c r="C11" i="16"/>
  <c r="H2" i="16"/>
  <c r="I2" i="16" s="1"/>
  <c r="G2" i="16"/>
  <c r="L22" i="23" l="1"/>
  <c r="L14" i="23"/>
  <c r="L5" i="23"/>
  <c r="L8" i="23"/>
  <c r="L23" i="23"/>
  <c r="L17" i="23"/>
  <c r="L4" i="23"/>
  <c r="L15" i="23"/>
  <c r="L12" i="23"/>
  <c r="L25" i="23"/>
  <c r="L21" i="23"/>
  <c r="L20" i="23"/>
  <c r="L24" i="23"/>
  <c r="L26" i="23"/>
  <c r="L16" i="23"/>
  <c r="L9" i="23"/>
  <c r="L10" i="23"/>
  <c r="L7" i="23"/>
  <c r="L18" i="23"/>
  <c r="L11" i="23"/>
  <c r="AF2" i="23"/>
  <c r="J8" i="23" s="1"/>
  <c r="J5" i="22"/>
  <c r="J14" i="22"/>
  <c r="J16" i="22"/>
  <c r="J21" i="22"/>
  <c r="J9" i="22"/>
  <c r="J13" i="22"/>
  <c r="J25" i="22"/>
  <c r="J22" i="22"/>
  <c r="J8" i="22"/>
  <c r="J10" i="22"/>
  <c r="J17" i="22"/>
  <c r="J3" i="22"/>
  <c r="J15" i="22"/>
  <c r="J26" i="22"/>
  <c r="J2" i="22"/>
  <c r="J20" i="22"/>
  <c r="J6" i="22"/>
  <c r="J23" i="22"/>
  <c r="J24" i="22"/>
  <c r="J18" i="22"/>
  <c r="J7" i="22"/>
  <c r="J12" i="22"/>
  <c r="J19" i="22"/>
  <c r="J4" i="22"/>
  <c r="Y2" i="21"/>
  <c r="U2" i="21" s="1"/>
  <c r="AC2" i="21"/>
  <c r="I4" i="21" s="1"/>
  <c r="M2" i="20"/>
  <c r="E22" i="20" s="1"/>
  <c r="U2" i="20"/>
  <c r="V2" i="20"/>
  <c r="P2" i="18"/>
  <c r="Q2" i="18" s="1"/>
  <c r="N2" i="16"/>
  <c r="O2" i="16"/>
  <c r="N2" i="7"/>
  <c r="J2" i="23" l="1"/>
  <c r="J26" i="23"/>
  <c r="J4" i="23"/>
  <c r="J17" i="23"/>
  <c r="J13" i="23"/>
  <c r="J21" i="23"/>
  <c r="J22" i="23"/>
  <c r="J5" i="23"/>
  <c r="J12" i="23"/>
  <c r="J16" i="23"/>
  <c r="J19" i="23"/>
  <c r="J20" i="23"/>
  <c r="J14" i="23"/>
  <c r="J7" i="23"/>
  <c r="J3" i="23"/>
  <c r="J11" i="23"/>
  <c r="J23" i="23"/>
  <c r="J25" i="23"/>
  <c r="J18" i="23"/>
  <c r="J10" i="23"/>
  <c r="J15" i="23"/>
  <c r="J6" i="23"/>
  <c r="J9" i="23"/>
  <c r="J24" i="23"/>
  <c r="I7" i="21"/>
  <c r="I14" i="21"/>
  <c r="I26" i="21"/>
  <c r="I17" i="21"/>
  <c r="I23" i="21"/>
  <c r="I16" i="21"/>
  <c r="I19" i="21"/>
  <c r="I3" i="21"/>
  <c r="I10" i="21"/>
  <c r="I9" i="21"/>
  <c r="I12" i="21"/>
  <c r="I15" i="21"/>
  <c r="I22" i="21"/>
  <c r="I25" i="21"/>
  <c r="I5" i="21"/>
  <c r="I8" i="21"/>
  <c r="I2" i="21"/>
  <c r="I11" i="21"/>
  <c r="I18" i="21"/>
  <c r="I21" i="21"/>
  <c r="I24" i="21"/>
  <c r="AA2" i="21"/>
  <c r="I6" i="21"/>
  <c r="I13" i="21"/>
  <c r="I20" i="21"/>
  <c r="Q2" i="21"/>
  <c r="P2" i="21"/>
  <c r="T2" i="21"/>
  <c r="G8" i="21" s="1"/>
  <c r="Z2" i="21"/>
  <c r="R2" i="21" s="1"/>
  <c r="E7" i="20"/>
  <c r="E15" i="20"/>
  <c r="E23" i="20"/>
  <c r="E8" i="20"/>
  <c r="E16" i="20"/>
  <c r="E24" i="20"/>
  <c r="E9" i="20"/>
  <c r="E25" i="20"/>
  <c r="E26" i="20"/>
  <c r="E3" i="20"/>
  <c r="E11" i="20"/>
  <c r="E19" i="20"/>
  <c r="E4" i="20"/>
  <c r="E12" i="20"/>
  <c r="E20" i="20"/>
  <c r="E2" i="20"/>
  <c r="E17" i="20"/>
  <c r="E10" i="20"/>
  <c r="E18" i="20"/>
  <c r="E5" i="20"/>
  <c r="E13" i="20"/>
  <c r="E21" i="20"/>
  <c r="E6" i="20"/>
  <c r="E14" i="20"/>
  <c r="O2" i="20"/>
  <c r="P2" i="20"/>
  <c r="L2" i="18"/>
  <c r="K2" i="18"/>
  <c r="R2" i="18"/>
  <c r="T2" i="18" s="1"/>
  <c r="J2" i="16"/>
  <c r="K2" i="16"/>
  <c r="Q2" i="16"/>
  <c r="S2" i="16" s="1"/>
  <c r="P2" i="16"/>
  <c r="I2" i="14"/>
  <c r="H2" i="14"/>
  <c r="G2" i="14"/>
  <c r="E4" i="21" l="1"/>
  <c r="G6" i="21"/>
  <c r="E14" i="21"/>
  <c r="E21" i="21"/>
  <c r="G3" i="21"/>
  <c r="E19" i="21"/>
  <c r="E5" i="21"/>
  <c r="E3" i="21"/>
  <c r="E24" i="21"/>
  <c r="E18" i="21"/>
  <c r="E9" i="21"/>
  <c r="E23" i="21"/>
  <c r="E7" i="21"/>
  <c r="E2" i="21"/>
  <c r="E12" i="21"/>
  <c r="G24" i="21"/>
  <c r="G26" i="21"/>
  <c r="G20" i="21"/>
  <c r="E15" i="21"/>
  <c r="E26" i="21"/>
  <c r="E10" i="21"/>
  <c r="E17" i="21"/>
  <c r="E25" i="21"/>
  <c r="E8" i="21"/>
  <c r="G9" i="21"/>
  <c r="G10" i="21"/>
  <c r="G11" i="21"/>
  <c r="E11" i="21"/>
  <c r="E22" i="21"/>
  <c r="E6" i="21"/>
  <c r="E13" i="21"/>
  <c r="E16" i="21"/>
  <c r="E20" i="21"/>
  <c r="G25" i="21"/>
  <c r="G4" i="21"/>
  <c r="G2" i="21"/>
  <c r="G21" i="21"/>
  <c r="G5" i="21"/>
  <c r="G22" i="21"/>
  <c r="AD2" i="21"/>
  <c r="G23" i="21"/>
  <c r="G16" i="21"/>
  <c r="G17" i="21"/>
  <c r="G18" i="21"/>
  <c r="S2" i="21"/>
  <c r="G15" i="21"/>
  <c r="G12" i="21"/>
  <c r="G13" i="21"/>
  <c r="G14" i="21"/>
  <c r="G7" i="21"/>
  <c r="G19" i="21"/>
  <c r="W2" i="20"/>
  <c r="F15" i="20"/>
  <c r="F6" i="20"/>
  <c r="F13" i="20"/>
  <c r="F19" i="20"/>
  <c r="F18" i="20"/>
  <c r="F16" i="20"/>
  <c r="F3" i="20"/>
  <c r="F8" i="20"/>
  <c r="F23" i="20"/>
  <c r="F17" i="20"/>
  <c r="F26" i="20"/>
  <c r="F7" i="20"/>
  <c r="F25" i="20"/>
  <c r="F9" i="20"/>
  <c r="F11" i="20"/>
  <c r="F10" i="20"/>
  <c r="F12" i="20"/>
  <c r="F4" i="20"/>
  <c r="F22" i="20"/>
  <c r="F21" i="20"/>
  <c r="F5" i="20"/>
  <c r="F24" i="20"/>
  <c r="F14" i="20"/>
  <c r="F2" i="20"/>
  <c r="F20" i="20"/>
  <c r="D5" i="16"/>
  <c r="E15" i="18"/>
  <c r="E20" i="18"/>
  <c r="E4" i="18"/>
  <c r="E14" i="18"/>
  <c r="E17" i="18"/>
  <c r="E6" i="18"/>
  <c r="E22" i="18"/>
  <c r="E7" i="18"/>
  <c r="E23" i="18"/>
  <c r="E12" i="18"/>
  <c r="E9" i="18"/>
  <c r="E25" i="18"/>
  <c r="E26" i="18"/>
  <c r="E11" i="18"/>
  <c r="E19" i="18"/>
  <c r="E2" i="18"/>
  <c r="E8" i="18"/>
  <c r="E16" i="18"/>
  <c r="E24" i="18"/>
  <c r="E5" i="18"/>
  <c r="E13" i="18"/>
  <c r="E21" i="18"/>
  <c r="E3" i="18"/>
  <c r="E10" i="18"/>
  <c r="E18" i="18"/>
  <c r="D10" i="16"/>
  <c r="D8" i="16"/>
  <c r="D7" i="16"/>
  <c r="D4" i="16"/>
  <c r="D12" i="16"/>
  <c r="D13" i="16"/>
  <c r="D11" i="16"/>
  <c r="D9" i="16"/>
  <c r="D6" i="16"/>
  <c r="D3" i="16"/>
  <c r="D2" i="16"/>
  <c r="A3" i="12"/>
  <c r="A3" i="14" s="1"/>
  <c r="C3" i="14" s="1"/>
  <c r="A4" i="12"/>
  <c r="A4" i="14" s="1"/>
  <c r="C4" i="14" s="1"/>
  <c r="A5" i="12"/>
  <c r="A5" i="14" s="1"/>
  <c r="C5" i="14" s="1"/>
  <c r="A6" i="12"/>
  <c r="A6" i="14" s="1"/>
  <c r="C6" i="14" s="1"/>
  <c r="A7" i="12"/>
  <c r="A7" i="14" s="1"/>
  <c r="C7" i="14" s="1"/>
  <c r="A8" i="12"/>
  <c r="A8" i="14" s="1"/>
  <c r="C8" i="14" s="1"/>
  <c r="A9" i="12"/>
  <c r="A9" i="14" s="1"/>
  <c r="C9" i="14" s="1"/>
  <c r="A10" i="12"/>
  <c r="A10" i="14" s="1"/>
  <c r="C10" i="14" s="1"/>
  <c r="A11" i="12"/>
  <c r="A11" i="14" s="1"/>
  <c r="C11" i="14" s="1"/>
  <c r="A12" i="12"/>
  <c r="A12" i="14" s="1"/>
  <c r="C12" i="14" s="1"/>
  <c r="A13" i="12"/>
  <c r="C13" i="14" s="1"/>
  <c r="A14" i="12"/>
  <c r="A14" i="14" s="1"/>
  <c r="C14" i="14" s="1"/>
  <c r="A15" i="12"/>
  <c r="A15" i="14" s="1"/>
  <c r="C15" i="14" s="1"/>
  <c r="A16" i="12"/>
  <c r="A16" i="14" s="1"/>
  <c r="C16" i="14" s="1"/>
  <c r="A17" i="12"/>
  <c r="A17" i="14" s="1"/>
  <c r="C17" i="14" s="1"/>
  <c r="A18" i="12"/>
  <c r="A18" i="14" s="1"/>
  <c r="C18" i="14" s="1"/>
  <c r="A19" i="12"/>
  <c r="A19" i="14" s="1"/>
  <c r="C19" i="14" s="1"/>
  <c r="A20" i="12"/>
  <c r="A20" i="14" s="1"/>
  <c r="C20" i="14" s="1"/>
  <c r="A21" i="12"/>
  <c r="A21" i="14" s="1"/>
  <c r="C21" i="14" s="1"/>
  <c r="A22" i="12"/>
  <c r="A22" i="14" s="1"/>
  <c r="C22" i="14" s="1"/>
  <c r="A23" i="12"/>
  <c r="A23" i="14" s="1"/>
  <c r="C23" i="14" s="1"/>
  <c r="A24" i="12"/>
  <c r="A24" i="14" s="1"/>
  <c r="C24" i="14" s="1"/>
  <c r="A25" i="12"/>
  <c r="A25" i="14" s="1"/>
  <c r="C25" i="14" s="1"/>
  <c r="A26" i="12"/>
  <c r="C26" i="14" s="1"/>
  <c r="A27" i="12"/>
  <c r="A2" i="12"/>
  <c r="A2" i="14" s="1"/>
  <c r="C2" i="14" s="1"/>
  <c r="J13" i="21" l="1"/>
  <c r="J18" i="21"/>
  <c r="J25" i="21"/>
  <c r="J19" i="21"/>
  <c r="J12" i="21"/>
  <c r="J17" i="21"/>
  <c r="J22" i="21"/>
  <c r="AB2" i="21"/>
  <c r="H22" i="21" s="1"/>
  <c r="J9" i="21"/>
  <c r="J4" i="21"/>
  <c r="J2" i="21"/>
  <c r="J7" i="21"/>
  <c r="J16" i="21"/>
  <c r="J20" i="21"/>
  <c r="J14" i="21"/>
  <c r="J10" i="21"/>
  <c r="J8" i="21"/>
  <c r="J3" i="21"/>
  <c r="J11" i="21"/>
  <c r="J15" i="21"/>
  <c r="J24" i="21"/>
  <c r="J23" i="21"/>
  <c r="J6" i="21"/>
  <c r="J26" i="21"/>
  <c r="J5" i="21"/>
  <c r="J21" i="21"/>
  <c r="S2" i="18"/>
  <c r="E11" i="16"/>
  <c r="E9" i="16"/>
  <c r="E4" i="16"/>
  <c r="E5" i="16"/>
  <c r="R2" i="16"/>
  <c r="E13" i="16"/>
  <c r="E6" i="16"/>
  <c r="E8" i="16"/>
  <c r="E3" i="16"/>
  <c r="E2" i="16"/>
  <c r="E12" i="16"/>
  <c r="E7" i="16"/>
  <c r="E10" i="16"/>
  <c r="K2" i="14"/>
  <c r="J2" i="14"/>
  <c r="L2" i="14" s="1"/>
  <c r="H25" i="21" l="1"/>
  <c r="H12" i="21"/>
  <c r="H8" i="21"/>
  <c r="H6" i="21"/>
  <c r="H4" i="21"/>
  <c r="H26" i="21"/>
  <c r="H2" i="21"/>
  <c r="H3" i="21"/>
  <c r="H14" i="21"/>
  <c r="H7" i="21"/>
  <c r="H15" i="21"/>
  <c r="H24" i="21"/>
  <c r="H23" i="21"/>
  <c r="H19" i="21"/>
  <c r="H9" i="21"/>
  <c r="H16" i="21"/>
  <c r="H5" i="21"/>
  <c r="H17" i="21"/>
  <c r="H11" i="21"/>
  <c r="H20" i="21"/>
  <c r="H21" i="21"/>
  <c r="H13" i="21"/>
  <c r="H10" i="21"/>
  <c r="H18" i="21"/>
  <c r="M2" i="14"/>
  <c r="D19" i="14" s="1"/>
  <c r="P2" i="14"/>
  <c r="R2" i="14" s="1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3" i="7"/>
  <c r="H2" i="7"/>
  <c r="I2" i="7" s="1"/>
  <c r="G2" i="7"/>
  <c r="C2" i="7"/>
  <c r="O2" i="7" l="1"/>
  <c r="J2" i="7" s="1"/>
  <c r="D12" i="14"/>
  <c r="D13" i="14"/>
  <c r="D14" i="14"/>
  <c r="D17" i="14"/>
  <c r="D18" i="14"/>
  <c r="D15" i="14"/>
  <c r="D20" i="14"/>
  <c r="D23" i="14"/>
  <c r="D22" i="14"/>
  <c r="D21" i="14"/>
  <c r="D24" i="14"/>
  <c r="D26" i="14"/>
  <c r="D3" i="14"/>
  <c r="D4" i="14"/>
  <c r="D2" i="14"/>
  <c r="D8" i="14"/>
  <c r="D7" i="14"/>
  <c r="D25" i="14"/>
  <c r="D16" i="14"/>
  <c r="D11" i="14"/>
  <c r="D5" i="14"/>
  <c r="D10" i="14"/>
  <c r="D9" i="14"/>
  <c r="D6" i="14"/>
  <c r="Q2" i="7" l="1"/>
  <c r="S2" i="7" s="1"/>
  <c r="P2" i="7"/>
  <c r="K2" i="7"/>
  <c r="D11" i="7" s="1"/>
  <c r="Q2" i="14"/>
  <c r="D20" i="7" l="1"/>
  <c r="D13" i="7"/>
  <c r="D21" i="7"/>
  <c r="D6" i="7"/>
  <c r="D3" i="7"/>
  <c r="D14" i="7"/>
  <c r="D22" i="7"/>
  <c r="D7" i="7"/>
  <c r="D15" i="7"/>
  <c r="D23" i="7"/>
  <c r="D8" i="7"/>
  <c r="D16" i="7"/>
  <c r="D24" i="7"/>
  <c r="D5" i="7"/>
  <c r="D9" i="7"/>
  <c r="D17" i="7"/>
  <c r="D25" i="7"/>
  <c r="D10" i="7"/>
  <c r="D18" i="7"/>
  <c r="D26" i="7"/>
  <c r="D2" i="7"/>
  <c r="D19" i="7"/>
  <c r="D4" i="7"/>
  <c r="D12" i="7"/>
  <c r="R2" i="7" l="1"/>
</calcChain>
</file>

<file path=xl/sharedStrings.xml><?xml version="1.0" encoding="utf-8"?>
<sst xmlns="http://schemas.openxmlformats.org/spreadsheetml/2006/main" count="265" uniqueCount="115">
  <si>
    <t>TPA</t>
  </si>
  <si>
    <t>DBH</t>
  </si>
  <si>
    <t>DD</t>
  </si>
  <si>
    <t>QMD</t>
  </si>
  <si>
    <t>SDI</t>
  </si>
  <si>
    <t>k</t>
  </si>
  <si>
    <t>TreeCount</t>
  </si>
  <si>
    <t>k/2</t>
  </si>
  <si>
    <t>1-k/2</t>
  </si>
  <si>
    <t>10^-k</t>
  </si>
  <si>
    <t>A</t>
  </si>
  <si>
    <t>B</t>
  </si>
  <si>
    <t>z</t>
  </si>
  <si>
    <t>PARTIONING STAND DENSITY INDEX:</t>
  </si>
  <si>
    <t>MB&amp;G</t>
  </si>
  <si>
    <t>MASON BRUCE &amp; GIRARD, INC.</t>
  </si>
  <si>
    <r>
      <t xml:space="preserve">707 SW Washington Street, Suite 1300 </t>
    </r>
    <r>
      <rPr>
        <sz val="8"/>
        <color rgb="FF5A7060"/>
        <rFont val="Century Gothic"/>
        <family val="2"/>
      </rPr>
      <t>|</t>
    </r>
    <r>
      <rPr>
        <sz val="8"/>
        <color theme="1"/>
        <rFont val="Century Gothic"/>
        <family val="2"/>
      </rPr>
      <t xml:space="preserve"> Portland, OR 97205</t>
    </r>
  </si>
  <si>
    <r>
      <t xml:space="preserve">T: 503-224-3445 </t>
    </r>
    <r>
      <rPr>
        <sz val="8"/>
        <color rgb="FF5A7060"/>
        <rFont val="Century Gothic"/>
        <family val="2"/>
      </rPr>
      <t>|</t>
    </r>
    <r>
      <rPr>
        <sz val="8"/>
        <color rgb="FF465723"/>
        <rFont val="Century Gothic"/>
        <family val="2"/>
      </rPr>
      <t xml:space="preserve"> </t>
    </r>
    <r>
      <rPr>
        <sz val="8"/>
        <color theme="1"/>
        <rFont val="Century Gothic"/>
        <family val="2"/>
      </rPr>
      <t>Fax: 503-224-6524</t>
    </r>
  </si>
  <si>
    <t>www.masonbruce.com</t>
  </si>
  <si>
    <r>
      <t xml:space="preserve">Client Service </t>
    </r>
    <r>
      <rPr>
        <sz val="8"/>
        <color theme="1"/>
        <rFont val="Perpetua"/>
        <family val="1"/>
      </rPr>
      <t>•</t>
    </r>
    <r>
      <rPr>
        <sz val="8"/>
        <color theme="1"/>
        <rFont val="Century Gothic"/>
        <family val="2"/>
      </rPr>
      <t xml:space="preserve"> Integrity </t>
    </r>
    <r>
      <rPr>
        <sz val="8"/>
        <color theme="1"/>
        <rFont val="Perpetua"/>
        <family val="1"/>
      </rPr>
      <t xml:space="preserve">• </t>
    </r>
    <r>
      <rPr>
        <sz val="8"/>
        <color theme="1"/>
        <rFont val="Century Gothic"/>
        <family val="2"/>
      </rPr>
      <t xml:space="preserve">Quality </t>
    </r>
    <r>
      <rPr>
        <sz val="8"/>
        <color theme="1"/>
        <rFont val="Perpetua"/>
        <family val="1"/>
      </rPr>
      <t xml:space="preserve">• </t>
    </r>
    <r>
      <rPr>
        <sz val="8"/>
        <color theme="1"/>
        <rFont val="Century Gothic"/>
        <family val="2"/>
      </rPr>
      <t>Expertise</t>
    </r>
  </si>
  <si>
    <t>GMUG, January 27, 2016</t>
  </si>
  <si>
    <t>Douglas Larmour</t>
  </si>
  <si>
    <t>Mason, Bruce, and Girard, INC.</t>
  </si>
  <si>
    <t>Portland, OR 97205</t>
  </si>
  <si>
    <t>A WORKBOOK APPROACH</t>
  </si>
  <si>
    <t>SDI_STAGE</t>
  </si>
  <si>
    <t>SDI_REINEKE</t>
  </si>
  <si>
    <t>SDI_Tree</t>
  </si>
  <si>
    <t>Reineke (1933) developed Stand Density Index for even-aged stands:</t>
  </si>
  <si>
    <t>Stage (1968) formulated SDI as:</t>
  </si>
  <si>
    <t>"if added trees in larger diameter class would you expect contribution to be greater?"</t>
  </si>
  <si>
    <t>100 in 10</t>
  </si>
  <si>
    <t>100 in 9</t>
  </si>
  <si>
    <t>many questions…</t>
  </si>
  <si>
    <t>A_Stage</t>
  </si>
  <si>
    <t>B_Stage</t>
  </si>
  <si>
    <t>BA</t>
  </si>
  <si>
    <t>C_Weibull</t>
  </si>
  <si>
    <t>B_Weibull</t>
  </si>
  <si>
    <t>Weibull Distribution:</t>
  </si>
  <si>
    <t>formula here</t>
  </si>
  <si>
    <t>FromWeibull</t>
  </si>
  <si>
    <t>Reineke's Stand Density Index for even-aged stands</t>
  </si>
  <si>
    <t>Where:</t>
  </si>
  <si>
    <t>And:</t>
  </si>
  <si>
    <t>then 100 in 9 and 10 - note sdi_9 goes up</t>
  </si>
  <si>
    <t>then 100 in 9 and 10 and 11 - note sdi_10 goes down but sdi_9 still goes up</t>
  </si>
  <si>
    <t>Proportion Of SDI</t>
  </si>
  <si>
    <t>USDA For. Serv. Res. Note INT-77, 7p.  Intermountain Forest &amp; Range Experiment Station, Ogden, UT.</t>
  </si>
  <si>
    <t>For. Sci. 28:92-94.</t>
  </si>
  <si>
    <t>West.  App. For. 18(3):179-184.</t>
  </si>
  <si>
    <t>West. J App. For. 5(3):93-96.</t>
  </si>
  <si>
    <t>J Agric. Res. 46:627-638.</t>
  </si>
  <si>
    <t xml:space="preserve">~ CURTIS, R.O. 1982. A simple index of stand density for Douglas-fir. </t>
  </si>
  <si>
    <t xml:space="preserve">~ DUCEY,M.J., AND B.C. LARSON.2003. Is there a correct stand density index? An alternative interpretation. </t>
  </si>
  <si>
    <t>~ LONG, J.N. AND T.W. DANIEL. 1990. Assessment of growing stock in uneven-aged stands.</t>
  </si>
  <si>
    <t xml:space="preserve">~ REINEKE ,L.H. 1933. Perfecting a stand-density index for even-aged forests. </t>
  </si>
  <si>
    <t xml:space="preserve">~ STAGE, A.R.  1968.  A tree-by-tree measure of site utilization for grand fir related to stand density index.  </t>
  </si>
  <si>
    <t>multiplier of tree count</t>
  </si>
  <si>
    <t>TC</t>
  </si>
  <si>
    <t>base tree count</t>
  </si>
  <si>
    <t>Long and Daniel (1990) formulated SDI as:</t>
  </si>
  <si>
    <t>Ducey and Larson (2003) showed SDI could be expressed in terms of Basal area :</t>
  </si>
  <si>
    <t xml:space="preserve"> and </t>
  </si>
  <si>
    <t>SDI_Stage</t>
  </si>
  <si>
    <t>A_DucLar</t>
  </si>
  <si>
    <t>B_DucLar</t>
  </si>
  <si>
    <t>SDI_DucLar</t>
  </si>
  <si>
    <t>SDI_LongDaniel</t>
  </si>
  <si>
    <t>Since</t>
  </si>
  <si>
    <t>Curtis_RD</t>
  </si>
  <si>
    <t>A_RD</t>
  </si>
  <si>
    <t>B_RD</t>
  </si>
  <si>
    <t>SDI_Prop</t>
  </si>
  <si>
    <t>RD_Prop</t>
  </si>
  <si>
    <t>RD</t>
  </si>
  <si>
    <t>LD</t>
  </si>
  <si>
    <t>LD_Prop</t>
  </si>
  <si>
    <t>and</t>
  </si>
  <si>
    <t>Curtis formulated Relative Density as:</t>
  </si>
  <si>
    <t xml:space="preserve"> </t>
  </si>
  <si>
    <t>where</t>
  </si>
  <si>
    <t>CCF</t>
  </si>
  <si>
    <t>A_CCF</t>
  </si>
  <si>
    <t>B_CCF</t>
  </si>
  <si>
    <t>CrownArea_Prop</t>
  </si>
  <si>
    <t>MCA</t>
  </si>
  <si>
    <t>MCW</t>
  </si>
  <si>
    <t>SPECIES</t>
  </si>
  <si>
    <t>C0</t>
  </si>
  <si>
    <t>MCW COEFFICIENTS</t>
  </si>
  <si>
    <t>Species</t>
  </si>
  <si>
    <t>C1</t>
  </si>
  <si>
    <t>C2</t>
  </si>
  <si>
    <t>DF_NWO</t>
  </si>
  <si>
    <t>MCW = Maximum Crown Width</t>
  </si>
  <si>
    <t xml:space="preserve">~PAINE, D.P., and D.W. HANN. 1982. Maximum crown-width equations
for southwestern Oregon tree species. </t>
  </si>
  <si>
    <t>Forest Research Laboratory, Oregon State University, Corvallis, Oregon. Research Paper 46. 20 p.</t>
  </si>
  <si>
    <t xml:space="preserve">Krajicek et al. (1961) formed Crown Competition Factor as: </t>
  </si>
  <si>
    <t>Krajicek et al. (1961), Paine and Hann (1982), and others have observed MCW is highly correlated with DBH.</t>
  </si>
  <si>
    <t>~KRAJICEK, J.E., K.A. BRINKMAN, and S.F. GINGRICH. 1961. Crown competition—
a measure of density.</t>
  </si>
  <si>
    <t>Forest Science 7:35-42.</t>
  </si>
  <si>
    <t>Ponderosa Pine</t>
  </si>
  <si>
    <t>Simple Example / Properties</t>
  </si>
  <si>
    <t>Curtis Relative Density</t>
  </si>
  <si>
    <t>Crown Competition Factor</t>
  </si>
  <si>
    <t>Conclusions</t>
  </si>
  <si>
    <t>Stage's formulation of SDI / Euler's Theorem</t>
  </si>
  <si>
    <t xml:space="preserve">In GMUG on 2/27/2015, Lu and Martin pointed out that </t>
  </si>
  <si>
    <t>d = dbh</t>
  </si>
  <si>
    <t>Ducey and Larson ; Long and Daniel</t>
  </si>
  <si>
    <t>,</t>
  </si>
  <si>
    <t>we can write:</t>
  </si>
  <si>
    <t>and:</t>
  </si>
  <si>
    <t>where: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</si>
</sst>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4"/>
      <color theme="1"/>
      <name val="Century Gothic"/>
      <family val="2"/>
    </font>
    <font>
      <b/>
      <sz val="10"/>
      <color rgb="FF5A7060"/>
      <name val="Century Gothic"/>
      <family val="2"/>
    </font>
    <font>
      <sz val="8"/>
      <color theme="1"/>
      <name val="Century Gothic"/>
      <family val="2"/>
    </font>
    <font>
      <sz val="8"/>
      <color rgb="FF5A7060"/>
      <name val="Century Gothic"/>
      <family val="2"/>
    </font>
    <font>
      <sz val="8"/>
      <color rgb="FF465723"/>
      <name val="Century Gothic"/>
      <family val="2"/>
    </font>
    <font>
      <sz val="8"/>
      <color theme="1"/>
      <name val="Perpetua"/>
      <family val="1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43" fontId="0" fillId="0" borderId="0" xfId="1" applyFon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2" applyAlignment="1">
      <alignment vertical="center"/>
    </xf>
    <xf numFmtId="0" fontId="12" fillId="0" borderId="0" xfId="0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Border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0" fillId="0" borderId="0" xfId="0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3" fontId="19" fillId="0" borderId="0" xfId="1" applyFont="1"/>
    <xf numFmtId="0" fontId="22" fillId="0" borderId="0" xfId="0" applyFont="1"/>
    <xf numFmtId="0" fontId="3" fillId="0" borderId="0" xfId="0" applyFont="1"/>
    <xf numFmtId="0" fontId="20" fillId="0" borderId="0" xfId="0" applyFont="1"/>
    <xf numFmtId="0" fontId="21" fillId="0" borderId="0" xfId="0" applyFont="1"/>
    <xf numFmtId="43" fontId="0" fillId="0" borderId="0" xfId="0" applyNumberFormat="1"/>
    <xf numFmtId="0" fontId="13" fillId="0" borderId="0" xfId="0" applyFont="1" applyAlignment="1">
      <alignment horizontal="center" wrapText="1"/>
    </xf>
    <xf numFmtId="0" fontId="23" fillId="0" borderId="0" xfId="0" applyFont="1"/>
    <xf numFmtId="9" fontId="1" fillId="0" borderId="0" xfId="3" applyFont="1"/>
    <xf numFmtId="9" fontId="19" fillId="0" borderId="0" xfId="3" applyNumberFormat="1" applyFont="1"/>
    <xf numFmtId="164" fontId="0" fillId="0" borderId="0" xfId="0" applyNumberFormat="1"/>
    <xf numFmtId="165" fontId="19" fillId="0" borderId="0" xfId="1" applyNumberFormat="1" applyFont="1"/>
    <xf numFmtId="0" fontId="24" fillId="0" borderId="0" xfId="0" applyFont="1"/>
    <xf numFmtId="0" fontId="13" fillId="0" borderId="0" xfId="0" applyFont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'Simple Example'!$A$1</c:f>
              <c:strCache>
                <c:ptCount val="1"/>
                <c:pt idx="0">
                  <c:v>TreeCount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'Simple Example'!$B$2:$B$40</c:f>
              <c:numCache>
                <c:formatCode>General</c:formatCode>
                <c:ptCount val="3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'Simple Example'!$A$2:$A$40</c:f>
              <c:numCache>
                <c:formatCode>General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100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30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2"/>
        <c:overlap val="61"/>
        <c:axId val="200515560"/>
        <c:axId val="246533720"/>
      </c:barChart>
      <c:lineChart>
        <c:grouping val="standard"/>
        <c:varyColors val="0"/>
        <c:ser>
          <c:idx val="0"/>
          <c:order val="1"/>
          <c:tx>
            <c:v>SDIbyTree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'Simple Example'!$D$2:$D$40</c:f>
              <c:numCache>
                <c:formatCode>_(* #,##0.00_);_(* \(#,##0.00\);_(* "-"??_);_(@_)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99.999999999999972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635472"/>
        <c:axId val="245834136"/>
      </c:lineChart>
      <c:dateAx>
        <c:axId val="200515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 b="1"/>
                  <a:t>DBH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533720"/>
        <c:crosses val="autoZero"/>
        <c:auto val="0"/>
        <c:lblOffset val="100"/>
        <c:baseTimeUnit val="days"/>
        <c:majorUnit val="1"/>
      </c:dateAx>
      <c:valAx>
        <c:axId val="246533720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 b="1">
                    <a:solidFill>
                      <a:srgbClr val="FF0000"/>
                    </a:solidFill>
                  </a:rPr>
                  <a:t>TREE COUNT</a:t>
                </a:r>
                <a:r>
                  <a:rPr lang="en-US" sz="2400" b="1"/>
                  <a:t> AND </a:t>
                </a:r>
                <a:r>
                  <a:rPr lang="en-US" sz="2400" b="1">
                    <a:solidFill>
                      <a:srgbClr val="0070C0"/>
                    </a:solidFill>
                  </a:rPr>
                  <a:t>SDI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515560"/>
        <c:crossesAt val="1"/>
        <c:crossBetween val="between"/>
      </c:valAx>
      <c:valAx>
        <c:axId val="245834136"/>
        <c:scaling>
          <c:orientation val="minMax"/>
          <c:max val="200"/>
        </c:scaling>
        <c:delete val="1"/>
        <c:axPos val="r"/>
        <c:numFmt formatCode="_(* #,##0.00_);_(* \(#,##0.00\);_(* &quot;-&quot;??_);_(@_)" sourceLinked="1"/>
        <c:majorTickMark val="out"/>
        <c:minorTickMark val="none"/>
        <c:tickLblPos val="nextTo"/>
        <c:crossAx val="200635472"/>
        <c:crosses val="max"/>
        <c:crossBetween val="between"/>
      </c:valAx>
      <c:dateAx>
        <c:axId val="200635472"/>
        <c:scaling>
          <c:orientation val="minMax"/>
        </c:scaling>
        <c:delete val="1"/>
        <c:axPos val="b"/>
        <c:majorTickMark val="out"/>
        <c:minorTickMark val="none"/>
        <c:tickLblPos val="nextTo"/>
        <c:crossAx val="245834136"/>
        <c:crosses val="autoZero"/>
        <c:auto val="0"/>
        <c:lblOffset val="100"/>
        <c:baseTimeUnit val="days"/>
      </c:date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tpaBydd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'Simple Example 1'!#REF!</c:f>
            </c:numRef>
          </c:xVal>
          <c:yVal>
            <c:numRef>
              <c:f>'Simple Example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506576"/>
        <c:axId val="247506968"/>
      </c:scatterChart>
      <c:valAx>
        <c:axId val="247506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506968"/>
        <c:crosses val="autoZero"/>
        <c:crossBetween val="midCat"/>
      </c:valAx>
      <c:valAx>
        <c:axId val="247506968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506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361502998030823E-2"/>
          <c:y val="1.9735685906205624E-2"/>
          <c:w val="0.87938630439208576"/>
          <c:h val="0.869935896457861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CCF_Oak!$B$1</c:f>
              <c:strCache>
                <c:ptCount val="1"/>
                <c:pt idx="0">
                  <c:v>TC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CCF_Oak!$C$2:$C$27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CCF_Oak!$B$2:$B$26</c:f>
              <c:numCache>
                <c:formatCode>General</c:formatCode>
                <c:ptCount val="25"/>
                <c:pt idx="0">
                  <c:v>10</c:v>
                </c:pt>
                <c:pt idx="1">
                  <c:v>29</c:v>
                </c:pt>
                <c:pt idx="2">
                  <c:v>50</c:v>
                </c:pt>
                <c:pt idx="3">
                  <c:v>63</c:v>
                </c:pt>
                <c:pt idx="4">
                  <c:v>77</c:v>
                </c:pt>
                <c:pt idx="5">
                  <c:v>78</c:v>
                </c:pt>
                <c:pt idx="6">
                  <c:v>66</c:v>
                </c:pt>
                <c:pt idx="7">
                  <c:v>49</c:v>
                </c:pt>
                <c:pt idx="8">
                  <c:v>31</c:v>
                </c:pt>
                <c:pt idx="9">
                  <c:v>17</c:v>
                </c:pt>
                <c:pt idx="10">
                  <c:v>7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2"/>
        <c:overlap val="61"/>
        <c:axId val="247507752"/>
        <c:axId val="247508144"/>
      </c:barChart>
      <c:lineChart>
        <c:grouping val="standard"/>
        <c:varyColors val="0"/>
        <c:ser>
          <c:idx val="4"/>
          <c:order val="4"/>
          <c:tx>
            <c:v>LD_Prop</c:v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val>
            <c:numRef>
              <c:f>CCF_Oak!$K$2:$K$26</c:f>
              <c:numCache>
                <c:formatCode>0%</c:formatCode>
                <c:ptCount val="25"/>
                <c:pt idx="0">
                  <c:v>9.7108875630672422E-4</c:v>
                </c:pt>
                <c:pt idx="1">
                  <c:v>8.566631121951827E-3</c:v>
                </c:pt>
                <c:pt idx="2">
                  <c:v>2.8314476982197426E-2</c:v>
                </c:pt>
                <c:pt idx="3">
                  <c:v>5.6611643253140762E-2</c:v>
                </c:pt>
                <c:pt idx="4">
                  <c:v>9.8991181515011933E-2</c:v>
                </c:pt>
                <c:pt idx="5">
                  <c:v>0.13436503984504819</c:v>
                </c:pt>
                <c:pt idx="6">
                  <c:v>0.14560799289474685</c:v>
                </c:pt>
                <c:pt idx="7">
                  <c:v>0.13394127689302393</c:v>
                </c:pt>
                <c:pt idx="8">
                  <c:v>0.10237168394188298</c:v>
                </c:pt>
                <c:pt idx="9">
                  <c:v>6.6482577281129204E-2</c:v>
                </c:pt>
                <c:pt idx="10">
                  <c:v>3.1900113288478832E-2</c:v>
                </c:pt>
                <c:pt idx="11">
                  <c:v>1.5720490060207686E-2</c:v>
                </c:pt>
                <c:pt idx="12">
                  <c:v>5.9585145770579386E-3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0.17019728958981578</c:v>
                </c:pt>
              </c:numCache>
            </c:numRef>
          </c:val>
          <c:smooth val="0"/>
        </c:ser>
        <c:ser>
          <c:idx val="6"/>
          <c:order val="6"/>
          <c:tx>
            <c:v>CrownArea_Prop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CCF_Oak!$M$2:$M$26</c:f>
              <c:numCache>
                <c:formatCode>0%</c:formatCode>
                <c:ptCount val="25"/>
                <c:pt idx="0">
                  <c:v>2.0188287685241331E-3</c:v>
                </c:pt>
                <c:pt idx="1">
                  <c:v>1.098160211021274E-2</c:v>
                </c:pt>
                <c:pt idx="2">
                  <c:v>3.0530800225420079E-2</c:v>
                </c:pt>
                <c:pt idx="3">
                  <c:v>5.6555294409989701E-2</c:v>
                </c:pt>
                <c:pt idx="4">
                  <c:v>9.5475162777477113E-2</c:v>
                </c:pt>
                <c:pt idx="5">
                  <c:v>0.12771082612662402</c:v>
                </c:pt>
                <c:pt idx="6">
                  <c:v>0.13792986240739399</c:v>
                </c:pt>
                <c:pt idx="7">
                  <c:v>0.12727855488377787</c:v>
                </c:pt>
                <c:pt idx="8">
                  <c:v>9.7970653709849781E-2</c:v>
                </c:pt>
                <c:pt idx="9">
                  <c:v>6.4231317932689116E-2</c:v>
                </c:pt>
                <c:pt idx="10">
                  <c:v>3.1160002879398366E-2</c:v>
                </c:pt>
                <c:pt idx="11">
                  <c:v>1.5539076472990245E-2</c:v>
                </c:pt>
                <c:pt idx="12">
                  <c:v>5.9631023442466048E-3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0.19665491495140616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508928"/>
        <c:axId val="247508536"/>
        <c:extLst>
          <c:ext xmlns:c15="http://schemas.microsoft.com/office/drawing/2012/chart" uri="{02D57815-91ED-43cb-92C2-25804820EDAC}">
            <c15:filteredLineSeries>
              <c15:ser>
                <c:idx val="0"/>
                <c:order val="1"/>
                <c:tx>
                  <c:v>SDIbyTree</c:v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CCF_Oak!$E$2:$E$26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25"/>
                      <c:pt idx="0">
                        <c:v>1.2260674909955052</c:v>
                      </c:pt>
                      <c:pt idx="1">
                        <c:v>4.355903713820128</c:v>
                      </c:pt>
                      <c:pt idx="2">
                        <c:v>9.809914420187468</c:v>
                      </c:pt>
                      <c:pt idx="3">
                        <c:v>16.417225773580174</c:v>
                      </c:pt>
                      <c:pt idx="4">
                        <c:v>26.44036525993533</c:v>
                      </c:pt>
                      <c:pt idx="5">
                        <c:v>34.676439217322809</c:v>
                      </c:pt>
                      <c:pt idx="6">
                        <c:v>37.23429500503309</c:v>
                      </c:pt>
                      <c:pt idx="7">
                        <c:v>34.40486593488572</c:v>
                      </c:pt>
                      <c:pt idx="8">
                        <c:v>26.614186406387716</c:v>
                      </c:pt>
                      <c:pt idx="9">
                        <c:v>17.566134815813196</c:v>
                      </c:pt>
                      <c:pt idx="10">
                        <c:v>8.5853588706377355</c:v>
                      </c:pt>
                      <c:pt idx="11">
                        <c:v>4.3141665424863165</c:v>
                      </c:pt>
                      <c:pt idx="12">
                        <c:v>1.6680290744877269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58.627468148270623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2"/>
                <c:tx>
                  <c:v>SDI_LongDaniel</c:v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CCF_Oak!$F$2:$F$26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25"/>
                      <c:pt idx="0">
                        <c:v>0.24831331052955707</c:v>
                      </c:pt>
                      <c:pt idx="1">
                        <c:v>2.1905397628818806</c:v>
                      </c:pt>
                      <c:pt idx="2">
                        <c:v>7.2401842464970789</c:v>
                      </c:pt>
                      <c:pt idx="3">
                        <c:v>14.47594203867553</c:v>
                      </c:pt>
                      <c:pt idx="4">
                        <c:v>25.312648133947611</c:v>
                      </c:pt>
                      <c:pt idx="5">
                        <c:v>34.357959194433661</c:v>
                      </c:pt>
                      <c:pt idx="6">
                        <c:v>37.232850777481971</c:v>
                      </c:pt>
                      <c:pt idx="7">
                        <c:v>34.249600426181495</c:v>
                      </c:pt>
                      <c:pt idx="8">
                        <c:v>26.177063197367843</c:v>
                      </c:pt>
                      <c:pt idx="9">
                        <c:v>17</c:v>
                      </c:pt>
                      <c:pt idx="10">
                        <c:v>8.1570532924882606</c:v>
                      </c:pt>
                      <c:pt idx="11">
                        <c:v>4.0198250722657827</c:v>
                      </c:pt>
                      <c:pt idx="12">
                        <c:v>1.5236284745949078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43.520483732030868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3"/>
                <c:tx>
                  <c:v>SDI_Prop</c:v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CCF_Oak!$J$2:$J$26</c15:sqref>
                        </c15:formulaRef>
                      </c:ext>
                    </c:extLst>
                    <c:numCache>
                      <c:formatCode>0%</c:formatCode>
                      <c:ptCount val="25"/>
                      <c:pt idx="0">
                        <c:v>4.3486758233004623E-3</c:v>
                      </c:pt>
                      <c:pt idx="1">
                        <c:v>1.5449731199979864E-2</c:v>
                      </c:pt>
                      <c:pt idx="2">
                        <c:v>3.4794281702288613E-2</c:v>
                      </c:pt>
                      <c:pt idx="3">
                        <c:v>5.8229415045713065E-2</c:v>
                      </c:pt>
                      <c:pt idx="4">
                        <c:v>9.3779973785746304E-2</c:v>
                      </c:pt>
                      <c:pt idx="5">
                        <c:v>0.12299208156973516</c:v>
                      </c:pt>
                      <c:pt idx="6">
                        <c:v>0.13206440891321061</c:v>
                      </c:pt>
                      <c:pt idx="7">
                        <c:v>0.12202885223997811</c:v>
                      </c:pt>
                      <c:pt idx="8">
                        <c:v>9.439649108410654E-2</c:v>
                      </c:pt>
                      <c:pt idx="9">
                        <c:v>6.2304421529306674E-2</c:v>
                      </c:pt>
                      <c:pt idx="10">
                        <c:v>3.0450968506461572E-2</c:v>
                      </c:pt>
                      <c:pt idx="11">
                        <c:v>1.5301695770245956E-2</c:v>
                      </c:pt>
                      <c:pt idx="12">
                        <c:v>5.9162466683602959E-3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0.20794275616156685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5"/>
                <c:tx>
                  <c:v>RD_Prop</c:v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CCF_Oak!$L$2:$L$26</c15:sqref>
                        </c15:formulaRef>
                      </c:ext>
                    </c:extLst>
                    <c:numCache>
                      <c:formatCode>0%</c:formatCode>
                      <c:ptCount val="25"/>
                      <c:pt idx="0">
                        <c:v>5.3965773250100445E-3</c:v>
                      </c:pt>
                      <c:pt idx="1">
                        <c:v>1.830294462795766E-2</c:v>
                      </c:pt>
                      <c:pt idx="2">
                        <c:v>3.9179991845411259E-2</c:v>
                      </c:pt>
                      <c:pt idx="3">
                        <c:v>6.2814098230666221E-2</c:v>
                      </c:pt>
                      <c:pt idx="4">
                        <c:v>9.7904271520645333E-2</c:v>
                      </c:pt>
                      <c:pt idx="5">
                        <c:v>0.12533854626404242</c:v>
                      </c:pt>
                      <c:pt idx="6">
                        <c:v>0.13221848369032571</c:v>
                      </c:pt>
                      <c:pt idx="7">
                        <c:v>0.12057438843068553</c:v>
                      </c:pt>
                      <c:pt idx="8">
                        <c:v>9.2351442073769566E-2</c:v>
                      </c:pt>
                      <c:pt idx="9">
                        <c:v>6.0493501667186145E-2</c:v>
                      </c:pt>
                      <c:pt idx="10">
                        <c:v>2.9391525090265207E-2</c:v>
                      </c:pt>
                      <c:pt idx="11">
                        <c:v>1.4700368546340223E-2</c:v>
                      </c:pt>
                      <c:pt idx="12">
                        <c:v>5.6624419250526394E-3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0.19567141876264221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247507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 b="1"/>
                  <a:t>DBH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508144"/>
        <c:crosses val="autoZero"/>
        <c:auto val="1"/>
        <c:lblAlgn val="ctr"/>
        <c:lblOffset val="100"/>
        <c:tickLblSkip val="1"/>
        <c:noMultiLvlLbl val="0"/>
      </c:catAx>
      <c:valAx>
        <c:axId val="247508144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 b="1">
                    <a:solidFill>
                      <a:srgbClr val="FF0000"/>
                    </a:solidFill>
                  </a:rPr>
                  <a:t>TREE</a:t>
                </a:r>
                <a:r>
                  <a:rPr lang="en-US" sz="2400" b="1" baseline="0">
                    <a:solidFill>
                      <a:srgbClr val="FF0000"/>
                    </a:solidFill>
                  </a:rPr>
                  <a:t> COUNT</a:t>
                </a:r>
                <a:endParaRPr lang="en-US" sz="2400" b="1">
                  <a:solidFill>
                    <a:srgbClr val="92D050"/>
                  </a:solidFill>
                </a:endParaRPr>
              </a:p>
            </c:rich>
          </c:tx>
          <c:layout>
            <c:manualLayout>
              <c:xMode val="edge"/>
              <c:yMode val="edge"/>
              <c:x val="7.2195110352592786E-3"/>
              <c:y val="0.357044410802893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507752"/>
        <c:crossesAt val="1"/>
        <c:crossBetween val="between"/>
      </c:valAx>
      <c:valAx>
        <c:axId val="247508536"/>
        <c:scaling>
          <c:orientation val="minMax"/>
          <c:max val="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PERCENT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96754944594849313"/>
              <c:y val="0.375364552165218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508928"/>
        <c:crosses val="max"/>
        <c:crossBetween val="between"/>
      </c:valAx>
      <c:dateAx>
        <c:axId val="247508928"/>
        <c:scaling>
          <c:orientation val="minMax"/>
        </c:scaling>
        <c:delete val="1"/>
        <c:axPos val="t"/>
        <c:majorTickMark val="out"/>
        <c:minorTickMark val="none"/>
        <c:tickLblPos val="nextTo"/>
        <c:crossAx val="247508536"/>
        <c:crosses val="max"/>
        <c:auto val="0"/>
        <c:lblOffset val="100"/>
        <c:baseTimeUnit val="days"/>
      </c:date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6162947948764308"/>
          <c:y val="5.9086411506992675E-2"/>
          <c:w val="0.11300892989521071"/>
          <c:h val="9.0908474449844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tpaBydd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'Simple Example 1'!#REF!</c:f>
            </c:numRef>
          </c:xVal>
          <c:yVal>
            <c:numRef>
              <c:f>'Simple Example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744648"/>
        <c:axId val="248745040"/>
      </c:scatterChart>
      <c:valAx>
        <c:axId val="248744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8745040"/>
        <c:crosses val="autoZero"/>
        <c:crossBetween val="midCat"/>
      </c:valAx>
      <c:valAx>
        <c:axId val="248745040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87446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361502998030823E-2"/>
          <c:y val="1.9735685906205624E-2"/>
          <c:w val="0.87938630439208576"/>
          <c:h val="0.869935896457861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'SDIs, RD, and CCF'!$B$1</c:f>
              <c:strCache>
                <c:ptCount val="1"/>
                <c:pt idx="0">
                  <c:v>TC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'SDIs, RD, and CCF'!$C$2:$C$27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'SDIs, RD, and CCF'!$B$2:$B$26</c:f>
              <c:numCache>
                <c:formatCode>General</c:formatCode>
                <c:ptCount val="25"/>
                <c:pt idx="0">
                  <c:v>100</c:v>
                </c:pt>
                <c:pt idx="1">
                  <c:v>139</c:v>
                </c:pt>
                <c:pt idx="2">
                  <c:v>30</c:v>
                </c:pt>
                <c:pt idx="3">
                  <c:v>43</c:v>
                </c:pt>
                <c:pt idx="4">
                  <c:v>57</c:v>
                </c:pt>
                <c:pt idx="5">
                  <c:v>78</c:v>
                </c:pt>
                <c:pt idx="6">
                  <c:v>6</c:v>
                </c:pt>
                <c:pt idx="7">
                  <c:v>9</c:v>
                </c:pt>
                <c:pt idx="8">
                  <c:v>11</c:v>
                </c:pt>
                <c:pt idx="9">
                  <c:v>0</c:v>
                </c:pt>
                <c:pt idx="10">
                  <c:v>7</c:v>
                </c:pt>
                <c:pt idx="11">
                  <c:v>83</c:v>
                </c:pt>
                <c:pt idx="12">
                  <c:v>41</c:v>
                </c:pt>
                <c:pt idx="13">
                  <c:v>60</c:v>
                </c:pt>
                <c:pt idx="14">
                  <c:v>0</c:v>
                </c:pt>
                <c:pt idx="15">
                  <c:v>30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20</c:v>
                </c:pt>
                <c:pt idx="20">
                  <c:v>40</c:v>
                </c:pt>
                <c:pt idx="21">
                  <c:v>20</c:v>
                </c:pt>
                <c:pt idx="22">
                  <c:v>0</c:v>
                </c:pt>
                <c:pt idx="23">
                  <c:v>30</c:v>
                </c:pt>
                <c:pt idx="24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2"/>
        <c:overlap val="61"/>
        <c:axId val="248745824"/>
        <c:axId val="248746216"/>
      </c:barChart>
      <c:lineChart>
        <c:grouping val="standard"/>
        <c:varyColors val="0"/>
        <c:ser>
          <c:idx val="4"/>
          <c:order val="4"/>
          <c:tx>
            <c:v>LD_Prop</c:v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val>
            <c:numRef>
              <c:f>'SDIs, RD, and CCF'!$K$2:$K$26</c:f>
              <c:numCache>
                <c:formatCode>0%</c:formatCode>
                <c:ptCount val="25"/>
                <c:pt idx="0">
                  <c:v>2.5757923497186403E-3</c:v>
                </c:pt>
                <c:pt idx="1">
                  <c:v>1.0891276713978146E-2</c:v>
                </c:pt>
                <c:pt idx="2">
                  <c:v>4.5062130144152904E-3</c:v>
                </c:pt>
                <c:pt idx="3">
                  <c:v>1.0249096698389361E-2</c:v>
                </c:pt>
                <c:pt idx="4">
                  <c:v>1.9437148899243702E-2</c:v>
                </c:pt>
                <c:pt idx="5">
                  <c:v>3.564004211301966E-2</c:v>
                </c:pt>
                <c:pt idx="6">
                  <c:v>3.5111101442523674E-3</c:v>
                </c:pt>
                <c:pt idx="7">
                  <c:v>6.5254848773704721E-3</c:v>
                </c:pt>
                <c:pt idx="8">
                  <c:v>9.6352449920697695E-3</c:v>
                </c:pt>
                <c:pt idx="9">
                  <c:v>0</c:v>
                </c:pt>
                <c:pt idx="10">
                  <c:v>8.4614374566672895E-3</c:v>
                </c:pt>
                <c:pt idx="11">
                  <c:v>0.1153652047676146</c:v>
                </c:pt>
                <c:pt idx="12">
                  <c:v>6.4799818009161417E-2</c:v>
                </c:pt>
                <c:pt idx="13">
                  <c:v>0.10680647859393655</c:v>
                </c:pt>
                <c:pt idx="14">
                  <c:v>0</c:v>
                </c:pt>
                <c:pt idx="15">
                  <c:v>6.6167492353840007E-2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6.3109390766492232E-2</c:v>
                </c:pt>
                <c:pt idx="20">
                  <c:v>0.13650004933911211</c:v>
                </c:pt>
                <c:pt idx="21">
                  <c:v>7.3540951962677667E-2</c:v>
                </c:pt>
                <c:pt idx="22">
                  <c:v>0</c:v>
                </c:pt>
                <c:pt idx="23">
                  <c:v>0.12684435564928206</c:v>
                </c:pt>
                <c:pt idx="24">
                  <c:v>0.13543341129875869</c:v>
                </c:pt>
              </c:numCache>
            </c:numRef>
          </c:val>
          <c:smooth val="0"/>
        </c:ser>
        <c:ser>
          <c:idx val="5"/>
          <c:order val="5"/>
          <c:tx>
            <c:v>RD_Prop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'SDIs, RD, and CCF'!$L$2:$L$26</c:f>
              <c:numCache>
                <c:formatCode>0%</c:formatCode>
                <c:ptCount val="25"/>
                <c:pt idx="0">
                  <c:v>3.0610934444628927E-2</c:v>
                </c:pt>
                <c:pt idx="1">
                  <c:v>4.5196795512136775E-2</c:v>
                </c:pt>
                <c:pt idx="2">
                  <c:v>1.0707076957332603E-2</c:v>
                </c:pt>
                <c:pt idx="3">
                  <c:v>1.7257905238039734E-2</c:v>
                </c:pt>
                <c:pt idx="4">
                  <c:v>2.613387338991886E-2</c:v>
                </c:pt>
                <c:pt idx="5">
                  <c:v>4.1209715464172708E-2</c:v>
                </c:pt>
                <c:pt idx="6">
                  <c:v>3.6652120154104448E-3</c:v>
                </c:pt>
                <c:pt idx="7">
                  <c:v>6.3549536240841255E-3</c:v>
                </c:pt>
                <c:pt idx="8">
                  <c:v>8.9544570767035713E-3</c:v>
                </c:pt>
                <c:pt idx="9">
                  <c:v>0</c:v>
                </c:pt>
                <c:pt idx="10">
                  <c:v>7.4760535949277606E-3</c:v>
                </c:pt>
                <c:pt idx="11">
                  <c:v>0.10076516779566884</c:v>
                </c:pt>
                <c:pt idx="12">
                  <c:v>5.6283446229488492E-2</c:v>
                </c:pt>
                <c:pt idx="13">
                  <c:v>9.2651646084043679E-2</c:v>
                </c:pt>
                <c:pt idx="14">
                  <c:v>0</c:v>
                </c:pt>
                <c:pt idx="15">
                  <c:v>5.7754297721601268E-2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5.6788424635061278E-2</c:v>
                </c:pt>
                <c:pt idx="20">
                  <c:v>0.12398945953373938</c:v>
                </c:pt>
                <c:pt idx="21">
                  <c:v>6.7455001002668755E-2</c:v>
                </c:pt>
                <c:pt idx="22">
                  <c:v>0</c:v>
                </c:pt>
                <c:pt idx="23">
                  <c:v>0.11870616267935827</c:v>
                </c:pt>
                <c:pt idx="24">
                  <c:v>0.12803941700101479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6"/>
          <c:order val="6"/>
          <c:tx>
            <c:v>CCF_Prop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'SDIs, RD, and CCF'!$M$2:$M$26</c:f>
              <c:numCache>
                <c:formatCode>0%</c:formatCode>
                <c:ptCount val="25"/>
                <c:pt idx="0">
                  <c:v>9.57222586426742E-3</c:v>
                </c:pt>
                <c:pt idx="1">
                  <c:v>2.1581859295512797E-2</c:v>
                </c:pt>
                <c:pt idx="2">
                  <c:v>6.8437359191710406E-3</c:v>
                </c:pt>
                <c:pt idx="3">
                  <c:v>1.3492053273540274E-2</c:v>
                </c:pt>
                <c:pt idx="4">
                  <c:v>2.346534516758671E-2</c:v>
                </c:pt>
                <c:pt idx="5">
                  <c:v>4.0662842569866145E-2</c:v>
                </c:pt>
                <c:pt idx="6">
                  <c:v>3.8531674766186254E-3</c:v>
                </c:pt>
                <c:pt idx="7">
                  <c:v>6.9641667130516949E-3</c:v>
                </c:pt>
                <c:pt idx="8">
                  <c:v>1.00718830006233E-2</c:v>
                </c:pt>
                <c:pt idx="9">
                  <c:v>0</c:v>
                </c:pt>
                <c:pt idx="10">
                  <c:v>8.5960676907959836E-3</c:v>
                </c:pt>
                <c:pt idx="11">
                  <c:v>0.11600096872597246</c:v>
                </c:pt>
                <c:pt idx="12">
                  <c:v>6.4595409434536052E-2</c:v>
                </c:pt>
                <c:pt idx="13">
                  <c:v>0.10567396343189155</c:v>
                </c:pt>
                <c:pt idx="14">
                  <c:v>0</c:v>
                </c:pt>
                <c:pt idx="15">
                  <c:v>6.4631908239999661E-2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6.0302363178029499E-2</c:v>
                </c:pt>
                <c:pt idx="20">
                  <c:v>0.12973181965231353</c:v>
                </c:pt>
                <c:pt idx="21">
                  <c:v>6.9516819167954005E-2</c:v>
                </c:pt>
                <c:pt idx="22">
                  <c:v>0</c:v>
                </c:pt>
                <c:pt idx="23">
                  <c:v>0.11857286649400915</c:v>
                </c:pt>
                <c:pt idx="24">
                  <c:v>0.12587053470426018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747000"/>
        <c:axId val="248746608"/>
        <c:extLst>
          <c:ext xmlns:c15="http://schemas.microsoft.com/office/drawing/2012/chart" uri="{02D57815-91ED-43cb-92C2-25804820EDAC}">
            <c15:filteredLineSeries>
              <c15:ser>
                <c:idx val="0"/>
                <c:order val="1"/>
                <c:tx>
                  <c:v>SDIbyTree</c:v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'SDIs, RD, and CCF'!$E$2:$E$26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25"/>
                      <c:pt idx="0">
                        <c:v>26.864095989420502</c:v>
                      </c:pt>
                      <c:pt idx="1">
                        <c:v>40.465180680788947</c:v>
                      </c:pt>
                      <c:pt idx="2">
                        <c:v>9.8572646273265505</c:v>
                      </c:pt>
                      <c:pt idx="3">
                        <c:v>16.383782569920641</c:v>
                      </c:pt>
                      <c:pt idx="4">
                        <c:v>25.561338947821969</c:v>
                      </c:pt>
                      <c:pt idx="5">
                        <c:v>41.406652443690049</c:v>
                      </c:pt>
                      <c:pt idx="6">
                        <c:v>3.7694887559657109</c:v>
                      </c:pt>
                      <c:pt idx="7">
                        <c:v>6.665628288605042</c:v>
                      </c:pt>
                      <c:pt idx="8">
                        <c:v>9.5478486040043897</c:v>
                      </c:pt>
                      <c:pt idx="9">
                        <c:v>0</c:v>
                      </c:pt>
                      <c:pt idx="10">
                        <c:v>8.1736121260108376</c:v>
                      </c:pt>
                      <c:pt idx="11">
                        <c:v>111.21756330542425</c:v>
                      </c:pt>
                      <c:pt idx="12">
                        <c:v>62.617907691023902</c:v>
                      </c:pt>
                      <c:pt idx="13">
                        <c:v>103.77270433054683</c:v>
                      </c:pt>
                      <c:pt idx="14">
                        <c:v>0</c:v>
                      </c:pt>
                      <c:pt idx="15">
                        <c:v>65.371620894026421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65.157510562022424</c:v>
                      </c:pt>
                      <c:pt idx="20">
                        <c:v>142.60159929913092</c:v>
                      </c:pt>
                      <c:pt idx="21">
                        <c:v>77.743761375525224</c:v>
                      </c:pt>
                      <c:pt idx="22">
                        <c:v>0</c:v>
                      </c:pt>
                      <c:pt idx="23">
                        <c:v>137.29305411404243</c:v>
                      </c:pt>
                      <c:pt idx="24">
                        <c:v>148.30602357585741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2"/>
                <c:tx>
                  <c:v>SDI_LongDaniel</c:v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'SDIs, RD, and CCF'!$F$2:$F$26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25"/>
                      <c:pt idx="0">
                        <c:v>2.483133105295571</c:v>
                      </c:pt>
                      <c:pt idx="1">
                        <c:v>10.499483691054532</c:v>
                      </c:pt>
                      <c:pt idx="2">
                        <c:v>4.3441105478982474</c:v>
                      </c:pt>
                      <c:pt idx="3">
                        <c:v>9.8804048835404412</c:v>
                      </c:pt>
                      <c:pt idx="4">
                        <c:v>18.737934332922258</c:v>
                      </c:pt>
                      <c:pt idx="5">
                        <c:v>34.357959194433661</c:v>
                      </c:pt>
                      <c:pt idx="6">
                        <c:v>3.3848046161347245</c:v>
                      </c:pt>
                      <c:pt idx="7">
                        <c:v>6.2907429354210915</c:v>
                      </c:pt>
                      <c:pt idx="8">
                        <c:v>9.2886353280982661</c:v>
                      </c:pt>
                      <c:pt idx="9">
                        <c:v>0</c:v>
                      </c:pt>
                      <c:pt idx="10">
                        <c:v>8.1570532924882606</c:v>
                      </c:pt>
                      <c:pt idx="11">
                        <c:v>111.21516033268665</c:v>
                      </c:pt>
                      <c:pt idx="12">
                        <c:v>62.46876745839122</c:v>
                      </c:pt>
                      <c:pt idx="13">
                        <c:v>102.96431810026014</c:v>
                      </c:pt>
                      <c:pt idx="14">
                        <c:v>0</c:v>
                      </c:pt>
                      <c:pt idx="15">
                        <c:v>63.787242312509726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60.839150129640373</c:v>
                      </c:pt>
                      <c:pt idx="20">
                        <c:v>131.58971895597568</c:v>
                      </c:pt>
                      <c:pt idx="21">
                        <c:v>70.895455696738651</c:v>
                      </c:pt>
                      <c:pt idx="22">
                        <c:v>0</c:v>
                      </c:pt>
                      <c:pt idx="23">
                        <c:v>122.28137053323519</c:v>
                      </c:pt>
                      <c:pt idx="24">
                        <c:v>130.56145119609261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3"/>
                <c:tx>
                  <c:v>SDI_Prop</c:v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'SDIs, RD, and CCF'!$J$2:$J$26</c15:sqref>
                        </c15:formulaRef>
                      </c:ext>
                    </c:extLst>
                    <c:numCache>
                      <c:formatCode>0%</c:formatCode>
                      <c:ptCount val="25"/>
                      <c:pt idx="0">
                        <c:v>2.4360414484050307E-2</c:v>
                      </c:pt>
                      <c:pt idx="1">
                        <c:v>3.6693904531319675E-2</c:v>
                      </c:pt>
                      <c:pt idx="2">
                        <c:v>8.9385867328350896E-3</c:v>
                      </c:pt>
                      <c:pt idx="3">
                        <c:v>1.4856845894870376E-2</c:v>
                      </c:pt>
                      <c:pt idx="4">
                        <c:v>2.3179071865342668E-2</c:v>
                      </c:pt>
                      <c:pt idx="5">
                        <c:v>3.7547632956736722E-2</c:v>
                      </c:pt>
                      <c:pt idx="6">
                        <c:v>3.4181797341870167E-3</c:v>
                      </c:pt>
                      <c:pt idx="7">
                        <c:v>6.0444046943167748E-3</c:v>
                      </c:pt>
                      <c:pt idx="8">
                        <c:v>8.6580076811855269E-3</c:v>
                      </c:pt>
                      <c:pt idx="9">
                        <c:v>0</c:v>
                      </c:pt>
                      <c:pt idx="10">
                        <c:v>7.4118473705535167E-3</c:v>
                      </c:pt>
                      <c:pt idx="11">
                        <c:v>0.10085230268285245</c:v>
                      </c:pt>
                      <c:pt idx="12">
                        <c:v>5.6782040463154583E-2</c:v>
                      </c:pt>
                      <c:pt idx="13">
                        <c:v>9.4101290086905112E-2</c:v>
                      </c:pt>
                      <c:pt idx="14">
                        <c:v>0</c:v>
                      </c:pt>
                      <c:pt idx="15">
                        <c:v>5.927911295060255E-2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5.9084957285175016E-2</c:v>
                      </c:pt>
                      <c:pt idx="20">
                        <c:v>0.12931140755242004</c:v>
                      </c:pt>
                      <c:pt idx="21">
                        <c:v>7.0498193998515007E-2</c:v>
                      </c:pt>
                      <c:pt idx="22">
                        <c:v>0</c:v>
                      </c:pt>
                      <c:pt idx="23">
                        <c:v>0.12449760845540249</c:v>
                      </c:pt>
                      <c:pt idx="24">
                        <c:v>0.134484190579575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248745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 b="1"/>
                  <a:t>DBH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8746216"/>
        <c:crosses val="autoZero"/>
        <c:auto val="1"/>
        <c:lblAlgn val="ctr"/>
        <c:lblOffset val="100"/>
        <c:tickLblSkip val="1"/>
        <c:noMultiLvlLbl val="0"/>
      </c:catAx>
      <c:valAx>
        <c:axId val="248746216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 b="1">
                    <a:solidFill>
                      <a:srgbClr val="FF0000"/>
                    </a:solidFill>
                  </a:rPr>
                  <a:t>TREE</a:t>
                </a:r>
                <a:r>
                  <a:rPr lang="en-US" sz="2400" b="1" baseline="0">
                    <a:solidFill>
                      <a:srgbClr val="FF0000"/>
                    </a:solidFill>
                  </a:rPr>
                  <a:t> COUNT</a:t>
                </a:r>
                <a:endParaRPr lang="en-US" sz="2400" b="1">
                  <a:solidFill>
                    <a:srgbClr val="92D050"/>
                  </a:solidFill>
                </a:endParaRPr>
              </a:p>
            </c:rich>
          </c:tx>
          <c:layout>
            <c:manualLayout>
              <c:xMode val="edge"/>
              <c:yMode val="edge"/>
              <c:x val="7.2195110352592786E-3"/>
              <c:y val="0.357044410802893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8745824"/>
        <c:crossesAt val="1"/>
        <c:crossBetween val="between"/>
      </c:valAx>
      <c:valAx>
        <c:axId val="248746608"/>
        <c:scaling>
          <c:orientation val="minMax"/>
          <c:max val="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PERCENT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96754944594849313"/>
              <c:y val="0.375364552165218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8747000"/>
        <c:crosses val="max"/>
        <c:crossBetween val="between"/>
      </c:valAx>
      <c:dateAx>
        <c:axId val="248747000"/>
        <c:scaling>
          <c:orientation val="minMax"/>
        </c:scaling>
        <c:delete val="1"/>
        <c:axPos val="t"/>
        <c:majorTickMark val="out"/>
        <c:minorTickMark val="none"/>
        <c:tickLblPos val="nextTo"/>
        <c:crossAx val="248746608"/>
        <c:crosses val="max"/>
        <c:auto val="0"/>
        <c:lblOffset val="100"/>
        <c:baseTimeUnit val="days"/>
      </c:date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6162947948764308"/>
          <c:y val="5.9086411506992675E-2"/>
          <c:w val="0.12889641562600665"/>
          <c:h val="0.14293891911165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tpaBydd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'Simple Example 1'!#REF!</c:f>
            </c:numRef>
          </c:xVal>
          <c:yVal>
            <c:numRef>
              <c:f>'Simple Example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747784"/>
        <c:axId val="248748176"/>
      </c:scatterChart>
      <c:valAx>
        <c:axId val="248747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8748176"/>
        <c:crosses val="autoZero"/>
        <c:crossBetween val="midCat"/>
      </c:valAx>
      <c:valAx>
        <c:axId val="248748176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8747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TreeCount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Weibull!$A$2:$A$27</c:f>
              <c:numCache>
                <c:formatCode>General</c:formatCode>
                <c:ptCount val="26"/>
                <c:pt idx="0">
                  <c:v>2.7754639274687581E-4</c:v>
                </c:pt>
                <c:pt idx="1">
                  <c:v>3.5524366853280205E-2</c:v>
                </c:pt>
                <c:pt idx="2">
                  <c:v>0.60630363083381578</c:v>
                </c:pt>
                <c:pt idx="3">
                  <c:v>4.4959183030912619</c:v>
                </c:pt>
                <c:pt idx="4">
                  <c:v>20.262719934753477</c:v>
                </c:pt>
                <c:pt idx="5">
                  <c:v>58.057671259789579</c:v>
                </c:pt>
                <c:pt idx="6">
                  <c:v>84.086729410615391</c:v>
                </c:pt>
                <c:pt idx="7">
                  <c:v>31.698936755909642</c:v>
                </c:pt>
                <c:pt idx="8">
                  <c:v>0.75872539052286958</c:v>
                </c:pt>
                <c:pt idx="9">
                  <c:v>8.1241919906898232E-5</c:v>
                </c:pt>
                <c:pt idx="10">
                  <c:v>3.8391866138309421E-13</c:v>
                </c:pt>
                <c:pt idx="11">
                  <c:v>4.024340726182686E-29</c:v>
                </c:pt>
                <c:pt idx="12">
                  <c:v>6.1293251204447869E-58</c:v>
                </c:pt>
                <c:pt idx="13">
                  <c:v>1.9357289491630036E-107</c:v>
                </c:pt>
                <c:pt idx="14">
                  <c:v>3.9736282607549879E-189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9088112"/>
        <c:axId val="249088504"/>
      </c:barChart>
      <c:catAx>
        <c:axId val="2490881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9088504"/>
        <c:crosses val="autoZero"/>
        <c:auto val="1"/>
        <c:lblAlgn val="ctr"/>
        <c:lblOffset val="100"/>
        <c:noMultiLvlLbl val="0"/>
      </c:catAx>
      <c:valAx>
        <c:axId val="249088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9088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GetsWeibullTreeCount!$A$1</c:f>
              <c:strCache>
                <c:ptCount val="1"/>
                <c:pt idx="0">
                  <c:v>TreeCount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GetsWeibullTreeCount!$B$2:$B$38</c:f>
              <c:numCache>
                <c:formatCode>General</c:formatCode>
                <c:ptCount val="3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GetsWeibullTreeCount!$A$2:$A$38</c:f>
              <c:numCache>
                <c:formatCode>General</c:formatCode>
                <c:ptCount val="37"/>
                <c:pt idx="0">
                  <c:v>2.7754639274687581E-4</c:v>
                </c:pt>
                <c:pt idx="1">
                  <c:v>3.5524366853280205E-2</c:v>
                </c:pt>
                <c:pt idx="2">
                  <c:v>0.60630363083381578</c:v>
                </c:pt>
                <c:pt idx="3">
                  <c:v>4.4959183030912619</c:v>
                </c:pt>
                <c:pt idx="4">
                  <c:v>20.262719934753477</c:v>
                </c:pt>
                <c:pt idx="5">
                  <c:v>58.057671259789579</c:v>
                </c:pt>
                <c:pt idx="6">
                  <c:v>84.086729410615391</c:v>
                </c:pt>
                <c:pt idx="7">
                  <c:v>31.698936755909642</c:v>
                </c:pt>
                <c:pt idx="8">
                  <c:v>0.75872539052286958</c:v>
                </c:pt>
                <c:pt idx="9">
                  <c:v>8.1241919906898232E-5</c:v>
                </c:pt>
                <c:pt idx="10">
                  <c:v>3.8391866138309421E-13</c:v>
                </c:pt>
                <c:pt idx="11">
                  <c:v>0</c:v>
                </c:pt>
                <c:pt idx="12">
                  <c:v>6.1293251204447869E-58</c:v>
                </c:pt>
                <c:pt idx="13">
                  <c:v>1.9357289491630036E-107</c:v>
                </c:pt>
                <c:pt idx="14">
                  <c:v>3.9736282607549879E-189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2"/>
        <c:overlap val="61"/>
        <c:axId val="249089288"/>
        <c:axId val="249089680"/>
      </c:barChart>
      <c:lineChart>
        <c:grouping val="standard"/>
        <c:varyColors val="0"/>
        <c:ser>
          <c:idx val="0"/>
          <c:order val="1"/>
          <c:tx>
            <c:v>SDIbyTree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GetsWeibullTreeCount!$D$2:$D$38</c:f>
              <c:numCache>
                <c:formatCode>_(* #,##0.00_);_(* \(#,##0.00\);_(* "-"??_);_(@_)</c:formatCode>
                <c:ptCount val="37"/>
                <c:pt idx="0">
                  <c:v>3.1197188008449229E-5</c:v>
                </c:pt>
                <c:pt idx="1">
                  <c:v>4.9969648937659697E-3</c:v>
                </c:pt>
                <c:pt idx="2">
                  <c:v>0.11384091592408264</c:v>
                </c:pt>
                <c:pt idx="3">
                  <c:v>1.1406193927745933</c:v>
                </c:pt>
                <c:pt idx="4">
                  <c:v>6.8585182751896774</c:v>
                </c:pt>
                <c:pt idx="5">
                  <c:v>25.667173180371815</c:v>
                </c:pt>
                <c:pt idx="6">
                  <c:v>47.471649536439521</c:v>
                </c:pt>
                <c:pt idx="7">
                  <c:v>22.37480139308115</c:v>
                </c:pt>
                <c:pt idx="8">
                  <c:v>0.65704908413866858</c:v>
                </c:pt>
                <c:pt idx="9">
                  <c:v>8.4895172448236795E-5</c:v>
                </c:pt>
                <c:pt idx="10">
                  <c:v>4.7712804706265023E-13</c:v>
                </c:pt>
                <c:pt idx="11">
                  <c:v>0</c:v>
                </c:pt>
                <c:pt idx="12">
                  <c:v>1.038881673994915E-57</c:v>
                </c:pt>
                <c:pt idx="13">
                  <c:v>3.7732625024165739E-107</c:v>
                </c:pt>
                <c:pt idx="14">
                  <c:v>8.8311800744247028E-189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090464"/>
        <c:axId val="249090072"/>
      </c:lineChart>
      <c:dateAx>
        <c:axId val="249089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9089680"/>
        <c:crosses val="autoZero"/>
        <c:auto val="0"/>
        <c:lblOffset val="100"/>
        <c:baseTimeUnit val="days"/>
        <c:majorUnit val="1"/>
      </c:dateAx>
      <c:valAx>
        <c:axId val="249089680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9089288"/>
        <c:crossesAt val="1"/>
        <c:crossBetween val="between"/>
      </c:valAx>
      <c:valAx>
        <c:axId val="249090072"/>
        <c:scaling>
          <c:orientation val="minMax"/>
          <c:max val="200"/>
        </c:scaling>
        <c:delete val="0"/>
        <c:axPos val="r"/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9090464"/>
        <c:crosses val="max"/>
        <c:crossBetween val="between"/>
      </c:valAx>
      <c:dateAx>
        <c:axId val="249090464"/>
        <c:scaling>
          <c:orientation val="minMax"/>
        </c:scaling>
        <c:delete val="1"/>
        <c:axPos val="b"/>
        <c:majorTickMark val="out"/>
        <c:minorTickMark val="none"/>
        <c:tickLblPos val="nextTo"/>
        <c:crossAx val="249090072"/>
        <c:crosses val="autoZero"/>
        <c:auto val="0"/>
        <c:lblOffset val="100"/>
        <c:baseTimeUnit val="days"/>
      </c:date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tpaBydd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GetsWeibullTreeCount!$K$2</c:f>
              <c:numCache>
                <c:formatCode>General</c:formatCode>
                <c:ptCount val="1"/>
                <c:pt idx="0">
                  <c:v>8884.6245385847942</c:v>
                </c:pt>
              </c:numCache>
            </c:numRef>
          </c:xVal>
          <c:yVal>
            <c:numRef>
              <c:f>GetsWeibullTreeCount!$J$2</c:f>
              <c:numCache>
                <c:formatCode>General</c:formatCode>
                <c:ptCount val="1"/>
                <c:pt idx="0">
                  <c:v>200.00288784068238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091248"/>
        <c:axId val="249805448"/>
      </c:scatterChart>
      <c:valAx>
        <c:axId val="249091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9805448"/>
        <c:crosses val="autoZero"/>
        <c:crossBetween val="midCat"/>
      </c:valAx>
      <c:valAx>
        <c:axId val="249805448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90912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tpaBydd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'Simple Example 1'!#REF!</c:f>
            </c:numRef>
          </c:xVal>
          <c:yVal>
            <c:numRef>
              <c:f>'Simple Example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169584"/>
        <c:axId val="246169976"/>
      </c:scatterChart>
      <c:valAx>
        <c:axId val="246169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169976"/>
        <c:crosses val="autoZero"/>
        <c:crossBetween val="midCat"/>
      </c:valAx>
      <c:valAx>
        <c:axId val="246169976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1695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690311436961496E-2"/>
          <c:y val="6.8970640595918523E-2"/>
          <c:w val="0.87993186841434556"/>
          <c:h val="0.8250852520952285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'Return to Scale'!$A$1</c:f>
              <c:strCache>
                <c:ptCount val="1"/>
                <c:pt idx="0">
                  <c:v>TreeCount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'Return to Scale'!$B$2:$B$13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'Return to Scale'!$A$2:$A$13</c:f>
              <c:numCache>
                <c:formatCode>General</c:formatCode>
                <c:ptCount val="12"/>
                <c:pt idx="0">
                  <c:v>10</c:v>
                </c:pt>
                <c:pt idx="1">
                  <c:v>30</c:v>
                </c:pt>
                <c:pt idx="2">
                  <c:v>30</c:v>
                </c:pt>
                <c:pt idx="3">
                  <c:v>100</c:v>
                </c:pt>
                <c:pt idx="4">
                  <c:v>60</c:v>
                </c:pt>
                <c:pt idx="5">
                  <c:v>80</c:v>
                </c:pt>
                <c:pt idx="6">
                  <c:v>40</c:v>
                </c:pt>
                <c:pt idx="7">
                  <c:v>40</c:v>
                </c:pt>
                <c:pt idx="8">
                  <c:v>30</c:v>
                </c:pt>
                <c:pt idx="9">
                  <c:v>20</c:v>
                </c:pt>
                <c:pt idx="10">
                  <c:v>10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2"/>
        <c:overlap val="61"/>
        <c:axId val="246170760"/>
        <c:axId val="246171152"/>
      </c:bar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170760"/>
        <c:axId val="246171152"/>
        <c:extLst>
          <c:ext xmlns:c15="http://schemas.microsoft.com/office/drawing/2012/chart" uri="{02D57815-91ED-43cb-92C2-25804820EDAC}">
            <c15:filteredLineSeries>
              <c15:ser>
                <c:idx val="0"/>
                <c:order val="1"/>
                <c:tx>
                  <c:v>SDIbyTree</c:v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'Return to Scale'!$D$2:$D$13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0.61933994263831005</c:v>
                      </c:pt>
                      <c:pt idx="1">
                        <c:v>2.8672366901587516</c:v>
                      </c:pt>
                      <c:pt idx="2">
                        <c:v>4.5492647938984545</c:v>
                      </c:pt>
                      <c:pt idx="3">
                        <c:v>23.01368046378013</c:v>
                      </c:pt>
                      <c:pt idx="4">
                        <c:v>19.863509451731009</c:v>
                      </c:pt>
                      <c:pt idx="5">
                        <c:v>36.352577477580937</c:v>
                      </c:pt>
                      <c:pt idx="6">
                        <c:v>24.007319498421438</c:v>
                      </c:pt>
                      <c:pt idx="7">
                        <c:v>30.73543191338025</c:v>
                      </c:pt>
                      <c:pt idx="8">
                        <c:v>28.770469487750177</c:v>
                      </c:pt>
                      <c:pt idx="9">
                        <c:v>23.441450854640696</c:v>
                      </c:pt>
                      <c:pt idx="10">
                        <c:v>14.075564772555932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lineChart>
        <c:grouping val="standard"/>
        <c:varyColors val="0"/>
        <c:ser>
          <c:idx val="2"/>
          <c:order val="2"/>
          <c:tx>
            <c:v>Proportion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'Return to Scale'!$E$2:$E$13</c:f>
              <c:numCache>
                <c:formatCode>0%</c:formatCode>
                <c:ptCount val="12"/>
                <c:pt idx="0">
                  <c:v>2.9733667592261918E-3</c:v>
                </c:pt>
                <c:pt idx="1">
                  <c:v>1.3765213057363716E-2</c:v>
                </c:pt>
                <c:pt idx="2">
                  <c:v>2.1840401023505616E-2</c:v>
                </c:pt>
                <c:pt idx="3">
                  <c:v>0.11048554725368094</c:v>
                </c:pt>
                <c:pt idx="4">
                  <c:v>9.5362005030319413E-2</c:v>
                </c:pt>
                <c:pt idx="5">
                  <c:v>0.17452377610845837</c:v>
                </c:pt>
                <c:pt idx="6">
                  <c:v>0.11525587300352112</c:v>
                </c:pt>
                <c:pt idx="7">
                  <c:v>0.14755662486808874</c:v>
                </c:pt>
                <c:pt idx="8">
                  <c:v>0.13812310773594902</c:v>
                </c:pt>
                <c:pt idx="9">
                  <c:v>0.11253921467152547</c:v>
                </c:pt>
                <c:pt idx="10">
                  <c:v>6.7574870488361402E-2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171936"/>
        <c:axId val="246171544"/>
      </c:lineChart>
      <c:dateAx>
        <c:axId val="246170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 b="1"/>
                  <a:t>DBH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171152"/>
        <c:crosses val="autoZero"/>
        <c:auto val="0"/>
        <c:lblOffset val="100"/>
        <c:baseTimeUnit val="days"/>
        <c:majorUnit val="1"/>
      </c:dateAx>
      <c:valAx>
        <c:axId val="246171152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 b="1">
                    <a:solidFill>
                      <a:srgbClr val="FF0000"/>
                    </a:solidFill>
                  </a:rPr>
                  <a:t>TREE COUNT</a:t>
                </a:r>
                <a:r>
                  <a:rPr lang="en-US" sz="2400" b="1"/>
                  <a:t> </a:t>
                </a:r>
                <a:endParaRPr lang="en-US" sz="2400" b="1">
                  <a:solidFill>
                    <a:srgbClr val="0070C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170760"/>
        <c:crossesAt val="1"/>
        <c:crossBetween val="between"/>
      </c:valAx>
      <c:valAx>
        <c:axId val="246171544"/>
        <c:scaling>
          <c:orientation val="minMax"/>
          <c:max val="0.5"/>
        </c:scaling>
        <c:delete val="0"/>
        <c:axPos val="r"/>
        <c:title>
          <c:tx>
            <c:rich>
              <a:bodyPr rot="-5400000" spcFirstLastPara="1" vertOverflow="ellipsis" vert="horz" wrap="square" anchor="b" anchorCtr="0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 b="1">
                    <a:solidFill>
                      <a:srgbClr val="92D050"/>
                    </a:solidFill>
                  </a:rPr>
                  <a:t>PROPORTION OF SDI</a:t>
                </a:r>
              </a:p>
            </c:rich>
          </c:tx>
          <c:layout>
            <c:manualLayout>
              <c:xMode val="edge"/>
              <c:yMode val="edge"/>
              <c:x val="0.91087881737149057"/>
              <c:y val="0.214618550249297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b" anchorCtr="0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171936"/>
        <c:crosses val="max"/>
        <c:crossBetween val="between"/>
      </c:valAx>
      <c:dateAx>
        <c:axId val="246171936"/>
        <c:scaling>
          <c:orientation val="minMax"/>
        </c:scaling>
        <c:delete val="1"/>
        <c:axPos val="t"/>
        <c:majorTickMark val="out"/>
        <c:minorTickMark val="none"/>
        <c:tickLblPos val="nextTo"/>
        <c:crossAx val="246171544"/>
        <c:crosses val="max"/>
        <c:auto val="0"/>
        <c:lblOffset val="100"/>
        <c:baseTimeUnit val="days"/>
      </c:date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tpaBydd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'Simple Example 1'!#REF!</c:f>
            </c:numRef>
          </c:xVal>
          <c:yVal>
            <c:numRef>
              <c:f>'Simple Example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172720"/>
        <c:axId val="246173112"/>
      </c:scatterChart>
      <c:valAx>
        <c:axId val="246172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173112"/>
        <c:crosses val="autoZero"/>
        <c:crossBetween val="midCat"/>
      </c:valAx>
      <c:valAx>
        <c:axId val="246173112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1727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'Simple Example 2'!$B$1</c:f>
              <c:strCache>
                <c:ptCount val="1"/>
                <c:pt idx="0">
                  <c:v>TC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'Simple Example 2'!$C$2:$C$27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'Simple Example 2'!$B$2:$B$27</c:f>
              <c:numCache>
                <c:formatCode>General</c:formatCode>
                <c:ptCount val="26"/>
                <c:pt idx="0">
                  <c:v>0</c:v>
                </c:pt>
                <c:pt idx="1">
                  <c:v>60</c:v>
                </c:pt>
                <c:pt idx="2">
                  <c:v>80</c:v>
                </c:pt>
                <c:pt idx="3">
                  <c:v>60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20</c:v>
                </c:pt>
                <c:pt idx="22">
                  <c:v>40</c:v>
                </c:pt>
                <c:pt idx="23">
                  <c:v>30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2"/>
        <c:overlap val="61"/>
        <c:axId val="247329008"/>
        <c:axId val="247329400"/>
      </c:barChart>
      <c:lineChart>
        <c:grouping val="standard"/>
        <c:varyColors val="0"/>
        <c:ser>
          <c:idx val="0"/>
          <c:order val="1"/>
          <c:tx>
            <c:v>SDIbyTree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'Simple Example 2'!$E$2:$E$27</c:f>
              <c:numCache>
                <c:formatCode>_(* #,##0.00_);_(* \(#,##0.00\);_(* "-"??_);_(@_)</c:formatCode>
                <c:ptCount val="26"/>
                <c:pt idx="0">
                  <c:v>0</c:v>
                </c:pt>
                <c:pt idx="1">
                  <c:v>20.831169757789596</c:v>
                </c:pt>
                <c:pt idx="2">
                  <c:v>30.628386579384028</c:v>
                </c:pt>
                <c:pt idx="3">
                  <c:v>25.967458181985819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34.646278867600351</c:v>
                </c:pt>
                <c:pt idx="21">
                  <c:v>75.427568908546192</c:v>
                </c:pt>
                <c:pt idx="22">
                  <c:v>163.69585887758296</c:v>
                </c:pt>
                <c:pt idx="23">
                  <c:v>132.83045898890481</c:v>
                </c:pt>
                <c:pt idx="2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330184"/>
        <c:axId val="247329792"/>
      </c:lineChart>
      <c:dateAx>
        <c:axId val="247329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 b="1"/>
                  <a:t>DBH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329400"/>
        <c:crosses val="autoZero"/>
        <c:auto val="0"/>
        <c:lblOffset val="100"/>
        <c:baseTimeUnit val="days"/>
        <c:majorUnit val="1"/>
      </c:dateAx>
      <c:valAx>
        <c:axId val="247329400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 b="1">
                    <a:solidFill>
                      <a:srgbClr val="FF0000"/>
                    </a:solidFill>
                  </a:rPr>
                  <a:t>TREE COUNT</a:t>
                </a:r>
                <a:r>
                  <a:rPr lang="en-US" sz="2400" b="1"/>
                  <a:t> AND </a:t>
                </a:r>
                <a:r>
                  <a:rPr lang="en-US" sz="2400" b="1">
                    <a:solidFill>
                      <a:srgbClr val="0070C0"/>
                    </a:solidFill>
                  </a:rPr>
                  <a:t>SDI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329008"/>
        <c:crossesAt val="1"/>
        <c:crossBetween val="between"/>
      </c:valAx>
      <c:valAx>
        <c:axId val="247329792"/>
        <c:scaling>
          <c:orientation val="minMax"/>
          <c:max val="200"/>
        </c:scaling>
        <c:delete val="1"/>
        <c:axPos val="r"/>
        <c:numFmt formatCode="_(* #,##0.00_);_(* \(#,##0.00\);_(* &quot;-&quot;??_);_(@_)" sourceLinked="1"/>
        <c:majorTickMark val="out"/>
        <c:minorTickMark val="none"/>
        <c:tickLblPos val="nextTo"/>
        <c:crossAx val="247330184"/>
        <c:crosses val="max"/>
        <c:crossBetween val="between"/>
      </c:valAx>
      <c:dateAx>
        <c:axId val="247330184"/>
        <c:scaling>
          <c:orientation val="minMax"/>
        </c:scaling>
        <c:delete val="1"/>
        <c:axPos val="b"/>
        <c:majorTickMark val="out"/>
        <c:minorTickMark val="none"/>
        <c:tickLblPos val="nextTo"/>
        <c:crossAx val="247329792"/>
        <c:crosses val="autoZero"/>
        <c:auto val="0"/>
        <c:lblOffset val="100"/>
        <c:baseTimeUnit val="days"/>
      </c:date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tpaBydd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'Simple Example 1'!#REF!</c:f>
            </c:numRef>
          </c:xVal>
          <c:yVal>
            <c:numRef>
              <c:f>'Simple Example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330968"/>
        <c:axId val="247331360"/>
      </c:scatterChart>
      <c:valAx>
        <c:axId val="247330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331360"/>
        <c:crosses val="autoZero"/>
        <c:crossBetween val="midCat"/>
      </c:valAx>
      <c:valAx>
        <c:axId val="247331360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330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'3 SDIs'!$B$1</c:f>
              <c:strCache>
                <c:ptCount val="1"/>
                <c:pt idx="0">
                  <c:v>TC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'3 SDIs'!$C$2:$C$27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'3 SDIs'!$B$2:$B$26</c:f>
              <c:numCache>
                <c:formatCode>General</c:formatCode>
                <c:ptCount val="2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70</c:v>
                </c:pt>
                <c:pt idx="4">
                  <c:v>50</c:v>
                </c:pt>
                <c:pt idx="5">
                  <c:v>30</c:v>
                </c:pt>
                <c:pt idx="6">
                  <c:v>50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160</c:v>
                </c:pt>
                <c:pt idx="11">
                  <c:v>150</c:v>
                </c:pt>
                <c:pt idx="12">
                  <c:v>20</c:v>
                </c:pt>
                <c:pt idx="13">
                  <c:v>10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10</c:v>
                </c:pt>
                <c:pt idx="19">
                  <c:v>0</c:v>
                </c:pt>
                <c:pt idx="20">
                  <c:v>0</c:v>
                </c:pt>
                <c:pt idx="21">
                  <c:v>40</c:v>
                </c:pt>
                <c:pt idx="22">
                  <c:v>40</c:v>
                </c:pt>
                <c:pt idx="23">
                  <c:v>20</c:v>
                </c:pt>
                <c:pt idx="24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2"/>
        <c:overlap val="61"/>
        <c:axId val="247332144"/>
        <c:axId val="247107424"/>
      </c:barChart>
      <c:lineChart>
        <c:grouping val="standard"/>
        <c:varyColors val="0"/>
        <c:ser>
          <c:idx val="0"/>
          <c:order val="1"/>
          <c:tx>
            <c:v>SDI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'3 SDIs'!$E$2:$E$26</c:f>
              <c:numCache>
                <c:formatCode>_(* #,##0.00_);_(* \(#,##0.00\);_(* "-"??_);_(@_)</c:formatCode>
                <c:ptCount val="25"/>
                <c:pt idx="0">
                  <c:v>0</c:v>
                </c:pt>
                <c:pt idx="1">
                  <c:v>6.4983393051124043</c:v>
                </c:pt>
                <c:pt idx="2">
                  <c:v>14.449727352288765</c:v>
                </c:pt>
                <c:pt idx="3">
                  <c:v>28.846992284562024</c:v>
                </c:pt>
                <c:pt idx="4">
                  <c:v>23.874354158616775</c:v>
                </c:pt>
                <c:pt idx="5">
                  <c:v>16.722142919575592</c:v>
                </c:pt>
                <c:pt idx="6">
                  <c:v>32.592646611000504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187.99207669808544</c:v>
                </c:pt>
                <c:pt idx="11">
                  <c:v>201.30766270505836</c:v>
                </c:pt>
                <c:pt idx="12">
                  <c:v>30.473643549167669</c:v>
                </c:pt>
                <c:pt idx="13">
                  <c:v>17.198437576370175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29.186089698397804</c:v>
                </c:pt>
                <c:pt idx="19">
                  <c:v>0</c:v>
                </c:pt>
                <c:pt idx="20">
                  <c:v>0</c:v>
                </c:pt>
                <c:pt idx="21">
                  <c:v>152.48935784836453</c:v>
                </c:pt>
                <c:pt idx="22">
                  <c:v>165.56679652694015</c:v>
                </c:pt>
                <c:pt idx="23">
                  <c:v>89.612727351170662</c:v>
                </c:pt>
                <c:pt idx="24">
                  <c:v>96.732666187284039</c:v>
                </c:pt>
              </c:numCache>
            </c:numRef>
          </c:val>
          <c:smooth val="0"/>
        </c:ser>
        <c:ser>
          <c:idx val="2"/>
          <c:order val="2"/>
          <c:tx>
            <c:v>SDI_LongDaniel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'3 SDIs'!$G$2:$G$26</c:f>
              <c:numCache>
                <c:formatCode>_(* #,##0.00_);_(* \(#,##0.00\);_(* "-"??_);_(@_)</c:formatCode>
                <c:ptCount val="25"/>
                <c:pt idx="0">
                  <c:v>0</c:v>
                </c:pt>
                <c:pt idx="1">
                  <c:v>1.5107170778495729</c:v>
                </c:pt>
                <c:pt idx="2">
                  <c:v>5.7921473971976631</c:v>
                </c:pt>
                <c:pt idx="3">
                  <c:v>16.084380042972811</c:v>
                </c:pt>
                <c:pt idx="4">
                  <c:v>16.436784502563384</c:v>
                </c:pt>
                <c:pt idx="5">
                  <c:v>13.214599690166791</c:v>
                </c:pt>
                <c:pt idx="6">
                  <c:v>28.20670513445604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186.44693239973168</c:v>
                </c:pt>
                <c:pt idx="11">
                  <c:v>200.99125361328913</c:v>
                </c:pt>
                <c:pt idx="12">
                  <c:v>30.472569491898156</c:v>
                </c:pt>
                <c:pt idx="13">
                  <c:v>17.160719683376691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28.015574293313289</c:v>
                </c:pt>
                <c:pt idx="19">
                  <c:v>0</c:v>
                </c:pt>
                <c:pt idx="20">
                  <c:v>0</c:v>
                </c:pt>
                <c:pt idx="21">
                  <c:v>141.7909113934773</c:v>
                </c:pt>
                <c:pt idx="22">
                  <c:v>152.27659885055076</c:v>
                </c:pt>
                <c:pt idx="23">
                  <c:v>81.520913688823455</c:v>
                </c:pt>
                <c:pt idx="24">
                  <c:v>87.040967464061737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108208"/>
        <c:axId val="247107816"/>
      </c:lineChart>
      <c:dateAx>
        <c:axId val="247332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 b="1"/>
                  <a:t>DBH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107424"/>
        <c:crosses val="autoZero"/>
        <c:auto val="0"/>
        <c:lblOffset val="100"/>
        <c:baseTimeUnit val="days"/>
        <c:majorUnit val="1"/>
      </c:dateAx>
      <c:valAx>
        <c:axId val="247107424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 b="1">
                    <a:solidFill>
                      <a:srgbClr val="FF0000"/>
                    </a:solidFill>
                  </a:rPr>
                  <a:t>TC</a:t>
                </a:r>
                <a:r>
                  <a:rPr lang="en-US" sz="2400" b="1"/>
                  <a:t> , </a:t>
                </a:r>
                <a:r>
                  <a:rPr lang="en-US" sz="2400" b="1">
                    <a:solidFill>
                      <a:srgbClr val="0070C0"/>
                    </a:solidFill>
                  </a:rPr>
                  <a:t>SDI, </a:t>
                </a:r>
                <a:r>
                  <a:rPr lang="en-US" sz="2400" b="1">
                    <a:solidFill>
                      <a:sysClr val="windowText" lastClr="000000"/>
                    </a:solidFill>
                  </a:rPr>
                  <a:t>AND</a:t>
                </a:r>
                <a:r>
                  <a:rPr lang="en-US" sz="2400" b="1">
                    <a:solidFill>
                      <a:srgbClr val="0070C0"/>
                    </a:solidFill>
                  </a:rPr>
                  <a:t> </a:t>
                </a:r>
                <a:r>
                  <a:rPr lang="en-US" sz="2400" b="1">
                    <a:solidFill>
                      <a:srgbClr val="92D050"/>
                    </a:solidFill>
                  </a:rPr>
                  <a:t>SDI_LONGDANIEL</a:t>
                </a:r>
              </a:p>
            </c:rich>
          </c:tx>
          <c:layout>
            <c:manualLayout>
              <c:xMode val="edge"/>
              <c:yMode val="edge"/>
              <c:x val="1.0537870326278188E-2"/>
              <c:y val="0.17583497752631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332144"/>
        <c:crossesAt val="1"/>
        <c:crossBetween val="between"/>
      </c:valAx>
      <c:valAx>
        <c:axId val="247107816"/>
        <c:scaling>
          <c:orientation val="minMax"/>
          <c:max val="200"/>
        </c:scaling>
        <c:delete val="1"/>
        <c:axPos val="r"/>
        <c:numFmt formatCode="_(* #,##0.00_);_(* \(#,##0.00\);_(* &quot;-&quot;??_);_(@_)" sourceLinked="1"/>
        <c:majorTickMark val="out"/>
        <c:minorTickMark val="none"/>
        <c:tickLblPos val="nextTo"/>
        <c:crossAx val="247108208"/>
        <c:crosses val="max"/>
        <c:crossBetween val="between"/>
      </c:valAx>
      <c:dateAx>
        <c:axId val="247108208"/>
        <c:scaling>
          <c:orientation val="minMax"/>
        </c:scaling>
        <c:delete val="1"/>
        <c:axPos val="b"/>
        <c:majorTickMark val="out"/>
        <c:minorTickMark val="none"/>
        <c:tickLblPos val="nextTo"/>
        <c:crossAx val="247107816"/>
        <c:crosses val="autoZero"/>
        <c:auto val="0"/>
        <c:lblOffset val="100"/>
        <c:baseTimeUnit val="days"/>
      </c:date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56610895277842121"/>
          <c:y val="7.2497856787403697E-2"/>
          <c:w val="0.13715861221298187"/>
          <c:h val="0.145091573717505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tpaBydd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'Simple Example 1'!#REF!</c:f>
            </c:numRef>
          </c:xVal>
          <c:yVal>
            <c:numRef>
              <c:f>'Simple Example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108992"/>
        <c:axId val="247109384"/>
      </c:scatterChart>
      <c:valAx>
        <c:axId val="247108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109384"/>
        <c:crosses val="autoZero"/>
        <c:crossBetween val="midCat"/>
      </c:valAx>
      <c:valAx>
        <c:axId val="247109384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108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420030502292387E-2"/>
          <c:y val="2.0211636231057921E-2"/>
          <c:w val="0.88488370935538097"/>
          <c:h val="0.866799240725361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'SDIs and RD'!$B$1</c:f>
              <c:strCache>
                <c:ptCount val="1"/>
                <c:pt idx="0">
                  <c:v>TC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'SDIs and RD'!$C$2:$C$27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'SDIs and RD'!$B$2:$B$26</c:f>
              <c:numCache>
                <c:formatCode>General</c:formatCode>
                <c:ptCount val="25"/>
                <c:pt idx="0">
                  <c:v>30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120</c:v>
                </c:pt>
                <c:pt idx="9">
                  <c:v>100</c:v>
                </c:pt>
                <c:pt idx="10">
                  <c:v>100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40</c:v>
                </c:pt>
                <c:pt idx="24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2"/>
        <c:overlap val="61"/>
        <c:axId val="247110168"/>
        <c:axId val="247110560"/>
      </c:barChart>
      <c:lineChart>
        <c:grouping val="standard"/>
        <c:varyColors val="0"/>
        <c:ser>
          <c:idx val="3"/>
          <c:order val="3"/>
          <c:tx>
            <c:v>SDI_Prop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'SDIs and RD'!$H$2:$H$26</c:f>
              <c:numCache>
                <c:formatCode>0%</c:formatCode>
                <c:ptCount val="25"/>
                <c:pt idx="0">
                  <c:v>1.4113584148433942E-2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0.16349893851120137</c:v>
                </c:pt>
                <c:pt idx="9">
                  <c:v>0.15743502622216621</c:v>
                </c:pt>
                <c:pt idx="10">
                  <c:v>0.18085103289161181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0.13453876130558273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0.2752791376251732</c:v>
                </c:pt>
                <c:pt idx="24">
                  <c:v>7.4283519295830602E-2</c:v>
                </c:pt>
              </c:numCache>
            </c:numRef>
          </c:val>
          <c:smooth val="0"/>
        </c:ser>
        <c:ser>
          <c:idx val="4"/>
          <c:order val="4"/>
          <c:tx>
            <c:v>LD_Prop</c:v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val>
            <c:numRef>
              <c:f>'SDIs and RD'!$I$2:$I$26</c:f>
              <c:numCache>
                <c:formatCode>0%</c:formatCode>
                <c:ptCount val="25"/>
                <c:pt idx="0">
                  <c:v>1.2227888489080387E-3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0.16633003869256915</c:v>
                </c:pt>
                <c:pt idx="9">
                  <c:v>0.16414596627949571</c:v>
                </c:pt>
                <c:pt idx="10">
                  <c:v>0.19127819924126108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0.13795930539752729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0.26762658298878589</c:v>
                </c:pt>
                <c:pt idx="24">
                  <c:v>7.1437118551452808E-2</c:v>
                </c:pt>
              </c:numCache>
            </c:numRef>
          </c:val>
          <c:smooth val="0"/>
        </c:ser>
        <c:ser>
          <c:idx val="5"/>
          <c:order val="5"/>
          <c:tx>
            <c:v>RD_Prop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'SDIs and RD'!$J$2:$J$26</c:f>
              <c:numCache>
                <c:formatCode>0%</c:formatCode>
                <c:ptCount val="25"/>
                <c:pt idx="0">
                  <c:v>1.7754490727725704E-2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0.17105964694591741</c:v>
                </c:pt>
                <c:pt idx="9">
                  <c:v>0.16234962242019449</c:v>
                </c:pt>
                <c:pt idx="10">
                  <c:v>0.18423374080285393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0.13030138526711713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0.26335585563752339</c:v>
                </c:pt>
                <c:pt idx="24">
                  <c:v>7.0945258198668051E-2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505792"/>
        <c:axId val="247110952"/>
        <c:extLst>
          <c:ext xmlns:c15="http://schemas.microsoft.com/office/drawing/2012/chart" uri="{02D57815-91ED-43cb-92C2-25804820EDAC}">
            <c15:filteredLineSeries>
              <c15:ser>
                <c:idx val="0"/>
                <c:order val="1"/>
                <c:tx>
                  <c:v>SDIbyTree</c:v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'SDIs and RD'!$E$2:$E$26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25"/>
                      <c:pt idx="0">
                        <c:v>9.1751129186201954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106.28917553031826</c:v>
                      </c:pt>
                      <c:pt idx="9">
                        <c:v>102.34708120506639</c:v>
                      </c:pt>
                      <c:pt idx="10">
                        <c:v>117.56961454853084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87.462427256437351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178.95646812943752</c:v>
                      </c:pt>
                      <c:pt idx="24">
                        <c:v>48.291041479167752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2"/>
                <c:tx>
                  <c:v>SDI_LongDaniel</c:v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'SDIs and RD'!$F$2:$F$26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25"/>
                      <c:pt idx="0">
                        <c:v>0.74493993158867122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101.33056721561745</c:v>
                      </c:pt>
                      <c:pt idx="9">
                        <c:v>100</c:v>
                      </c:pt>
                      <c:pt idx="10">
                        <c:v>116.52933274983231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84.046722879939864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163.04182737764691</c:v>
                      </c:pt>
                      <c:pt idx="24">
                        <c:v>43.520483732030868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dateAx>
        <c:axId val="247110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 b="1"/>
                  <a:t>DBH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110560"/>
        <c:crosses val="autoZero"/>
        <c:auto val="0"/>
        <c:lblOffset val="100"/>
        <c:baseTimeUnit val="days"/>
        <c:majorUnit val="1"/>
      </c:dateAx>
      <c:valAx>
        <c:axId val="247110560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 b="1">
                    <a:solidFill>
                      <a:srgbClr val="FF0000"/>
                    </a:solidFill>
                  </a:rPr>
                  <a:t>TREE</a:t>
                </a:r>
                <a:r>
                  <a:rPr lang="en-US" sz="2400" b="1" baseline="0">
                    <a:solidFill>
                      <a:srgbClr val="FF0000"/>
                    </a:solidFill>
                  </a:rPr>
                  <a:t> COUNT</a:t>
                </a:r>
                <a:endParaRPr lang="en-US" sz="2400" b="1">
                  <a:solidFill>
                    <a:srgbClr val="92D050"/>
                  </a:solidFill>
                </a:endParaRPr>
              </a:p>
            </c:rich>
          </c:tx>
          <c:layout>
            <c:manualLayout>
              <c:xMode val="edge"/>
              <c:yMode val="edge"/>
              <c:x val="7.2195110352592786E-3"/>
              <c:y val="0.357044410802893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110168"/>
        <c:crossesAt val="1"/>
        <c:crossBetween val="between"/>
      </c:valAx>
      <c:valAx>
        <c:axId val="247110952"/>
        <c:scaling>
          <c:orientation val="minMax"/>
          <c:max val="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PERCENT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96339089667413935"/>
              <c:y val="0.342290931818642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505792"/>
        <c:crosses val="max"/>
        <c:crossBetween val="between"/>
      </c:valAx>
      <c:dateAx>
        <c:axId val="247505792"/>
        <c:scaling>
          <c:orientation val="minMax"/>
        </c:scaling>
        <c:delete val="1"/>
        <c:axPos val="t"/>
        <c:majorTickMark val="out"/>
        <c:minorTickMark val="none"/>
        <c:tickLblPos val="nextTo"/>
        <c:crossAx val="247110952"/>
        <c:crosses val="max"/>
        <c:auto val="0"/>
        <c:lblOffset val="100"/>
        <c:baseTimeUnit val="days"/>
      </c:date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77212436016346941"/>
          <c:y val="0.14879407471701825"/>
          <c:w val="7.4401750680148329E-2"/>
          <c:h val="0.13725357234280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pin" dx="22" fmlaLink="B2" inc="10" max="2000" page="10" val="0"/>
</file>

<file path=xl/ctrlProps/ctrlProp10.xml><?xml version="1.0" encoding="utf-8"?>
<formControlPr xmlns="http://schemas.microsoft.com/office/spreadsheetml/2009/9/main" objectType="Spin" dx="22" fmlaLink="B11" inc="10" max="2000" page="10" val="0"/>
</file>

<file path=xl/ctrlProps/ctrlProp100.xml><?xml version="1.0" encoding="utf-8"?>
<formControlPr xmlns="http://schemas.microsoft.com/office/spreadsheetml/2009/9/main" objectType="Spin" dx="22" fmlaLink="B26" inc="10" max="2000" page="10" val="10"/>
</file>

<file path=xl/ctrlProps/ctrlProp101.xml><?xml version="1.0" encoding="utf-8"?>
<formControlPr xmlns="http://schemas.microsoft.com/office/spreadsheetml/2009/9/main" objectType="Spin" dx="22" fmlaLink="B2" inc="10" max="2000" page="10" val="100"/>
</file>

<file path=xl/ctrlProps/ctrlProp102.xml><?xml version="1.0" encoding="utf-8"?>
<formControlPr xmlns="http://schemas.microsoft.com/office/spreadsheetml/2009/9/main" objectType="Spin" dx="22" fmlaLink="B3" inc="10" max="2000" page="10" val="139"/>
</file>

<file path=xl/ctrlProps/ctrlProp103.xml><?xml version="1.0" encoding="utf-8"?>
<formControlPr xmlns="http://schemas.microsoft.com/office/spreadsheetml/2009/9/main" objectType="Spin" dx="22" fmlaLink="B4" inc="10" max="2000" page="10" val="30"/>
</file>

<file path=xl/ctrlProps/ctrlProp104.xml><?xml version="1.0" encoding="utf-8"?>
<formControlPr xmlns="http://schemas.microsoft.com/office/spreadsheetml/2009/9/main" objectType="Spin" dx="22" fmlaLink="B5" inc="10" max="2000" page="10" val="43"/>
</file>

<file path=xl/ctrlProps/ctrlProp105.xml><?xml version="1.0" encoding="utf-8"?>
<formControlPr xmlns="http://schemas.microsoft.com/office/spreadsheetml/2009/9/main" objectType="Spin" dx="22" fmlaLink="B6" inc="10" max="2000" page="10" val="57"/>
</file>

<file path=xl/ctrlProps/ctrlProp106.xml><?xml version="1.0" encoding="utf-8"?>
<formControlPr xmlns="http://schemas.microsoft.com/office/spreadsheetml/2009/9/main" objectType="Spin" dx="22" fmlaLink="B7" inc="10" max="2000" page="10" val="78"/>
</file>

<file path=xl/ctrlProps/ctrlProp107.xml><?xml version="1.0" encoding="utf-8"?>
<formControlPr xmlns="http://schemas.microsoft.com/office/spreadsheetml/2009/9/main" objectType="Spin" dx="22" fmlaLink="B8" inc="10" max="2000" page="10" val="6"/>
</file>

<file path=xl/ctrlProps/ctrlProp108.xml><?xml version="1.0" encoding="utf-8"?>
<formControlPr xmlns="http://schemas.microsoft.com/office/spreadsheetml/2009/9/main" objectType="Spin" dx="22" fmlaLink="B9" inc="10" max="2000" page="10" val="9"/>
</file>

<file path=xl/ctrlProps/ctrlProp109.xml><?xml version="1.0" encoding="utf-8"?>
<formControlPr xmlns="http://schemas.microsoft.com/office/spreadsheetml/2009/9/main" objectType="Spin" dx="22" fmlaLink="B10" inc="10" max="2000" page="10" val="11"/>
</file>

<file path=xl/ctrlProps/ctrlProp11.xml><?xml version="1.0" encoding="utf-8"?>
<formControlPr xmlns="http://schemas.microsoft.com/office/spreadsheetml/2009/9/main" objectType="Spin" dx="22" fmlaLink="B12" inc="10" max="2000" page="10" val="0"/>
</file>

<file path=xl/ctrlProps/ctrlProp110.xml><?xml version="1.0" encoding="utf-8"?>
<formControlPr xmlns="http://schemas.microsoft.com/office/spreadsheetml/2009/9/main" objectType="Spin" dx="22" fmlaLink="B11" inc="10" max="2000" page="10" val="0"/>
</file>

<file path=xl/ctrlProps/ctrlProp111.xml><?xml version="1.0" encoding="utf-8"?>
<formControlPr xmlns="http://schemas.microsoft.com/office/spreadsheetml/2009/9/main" objectType="Spin" dx="22" fmlaLink="B12" inc="10" max="2000" page="10" val="7"/>
</file>

<file path=xl/ctrlProps/ctrlProp112.xml><?xml version="1.0" encoding="utf-8"?>
<formControlPr xmlns="http://schemas.microsoft.com/office/spreadsheetml/2009/9/main" objectType="Spin" dx="22" fmlaLink="B13" inc="10" max="2000" page="10" val="83"/>
</file>

<file path=xl/ctrlProps/ctrlProp113.xml><?xml version="1.0" encoding="utf-8"?>
<formControlPr xmlns="http://schemas.microsoft.com/office/spreadsheetml/2009/9/main" objectType="Spin" dx="22" fmlaLink="B14" inc="10" max="2000" page="10" val="41"/>
</file>

<file path=xl/ctrlProps/ctrlProp114.xml><?xml version="1.0" encoding="utf-8"?>
<formControlPr xmlns="http://schemas.microsoft.com/office/spreadsheetml/2009/9/main" objectType="Spin" dx="22" fmlaLink="B15" inc="10" max="2000" page="10" val="60"/>
</file>

<file path=xl/ctrlProps/ctrlProp115.xml><?xml version="1.0" encoding="utf-8"?>
<formControlPr xmlns="http://schemas.microsoft.com/office/spreadsheetml/2009/9/main" objectType="Spin" dx="22" fmlaLink="B16" inc="10" max="2000" page="10" val="0"/>
</file>

<file path=xl/ctrlProps/ctrlProp116.xml><?xml version="1.0" encoding="utf-8"?>
<formControlPr xmlns="http://schemas.microsoft.com/office/spreadsheetml/2009/9/main" objectType="Spin" dx="22" fmlaLink="B17" inc="10" max="2000" page="10" val="30"/>
</file>

<file path=xl/ctrlProps/ctrlProp117.xml><?xml version="1.0" encoding="utf-8"?>
<formControlPr xmlns="http://schemas.microsoft.com/office/spreadsheetml/2009/9/main" objectType="Spin" dx="22" fmlaLink="B18" inc="10" max="2000" page="10" val="0"/>
</file>

<file path=xl/ctrlProps/ctrlProp118.xml><?xml version="1.0" encoding="utf-8"?>
<formControlPr xmlns="http://schemas.microsoft.com/office/spreadsheetml/2009/9/main" objectType="Spin" dx="22" fmlaLink="B19" inc="10" max="2000" page="10" val="0"/>
</file>

<file path=xl/ctrlProps/ctrlProp119.xml><?xml version="1.0" encoding="utf-8"?>
<formControlPr xmlns="http://schemas.microsoft.com/office/spreadsheetml/2009/9/main" objectType="Spin" dx="22" fmlaLink="B20" inc="10" max="2000" page="10" val="0"/>
</file>

<file path=xl/ctrlProps/ctrlProp12.xml><?xml version="1.0" encoding="utf-8"?>
<formControlPr xmlns="http://schemas.microsoft.com/office/spreadsheetml/2009/9/main" objectType="Spin" dx="22" fmlaLink="B13" inc="10" max="2000" page="10" val="0"/>
</file>

<file path=xl/ctrlProps/ctrlProp120.xml><?xml version="1.0" encoding="utf-8"?>
<formControlPr xmlns="http://schemas.microsoft.com/office/spreadsheetml/2009/9/main" objectType="Spin" dx="22" fmlaLink="B21" inc="10" max="2000" page="10" val="20"/>
</file>

<file path=xl/ctrlProps/ctrlProp121.xml><?xml version="1.0" encoding="utf-8"?>
<formControlPr xmlns="http://schemas.microsoft.com/office/spreadsheetml/2009/9/main" objectType="Spin" dx="22" fmlaLink="B22" inc="10" max="2000" page="10" val="40"/>
</file>

<file path=xl/ctrlProps/ctrlProp122.xml><?xml version="1.0" encoding="utf-8"?>
<formControlPr xmlns="http://schemas.microsoft.com/office/spreadsheetml/2009/9/main" objectType="Spin" dx="22" fmlaLink="B23" inc="10" max="2000" page="10" val="20"/>
</file>

<file path=xl/ctrlProps/ctrlProp123.xml><?xml version="1.0" encoding="utf-8"?>
<formControlPr xmlns="http://schemas.microsoft.com/office/spreadsheetml/2009/9/main" objectType="Spin" dx="22" fmlaLink="B24" inc="10" max="2000" page="10" val="0"/>
</file>

<file path=xl/ctrlProps/ctrlProp124.xml><?xml version="1.0" encoding="utf-8"?>
<formControlPr xmlns="http://schemas.microsoft.com/office/spreadsheetml/2009/9/main" objectType="Spin" dx="22" fmlaLink="B25" inc="10" max="2000" page="10" val="30"/>
</file>

<file path=xl/ctrlProps/ctrlProp125.xml><?xml version="1.0" encoding="utf-8"?>
<formControlPr xmlns="http://schemas.microsoft.com/office/spreadsheetml/2009/9/main" objectType="Spin" dx="22" fmlaLink="B26" inc="10" max="2000" page="10" val="30"/>
</file>

<file path=xl/ctrlProps/ctrlProp126.xml><?xml version="1.0" encoding="utf-8"?>
<formControlPr xmlns="http://schemas.microsoft.com/office/spreadsheetml/2009/9/main" objectType="Spin" dx="22" fmlaLink="A2" inc="10" max="2000" page="10" val="0"/>
</file>

<file path=xl/ctrlProps/ctrlProp127.xml><?xml version="1.0" encoding="utf-8"?>
<formControlPr xmlns="http://schemas.microsoft.com/office/spreadsheetml/2009/9/main" objectType="Spin" dx="22" fmlaLink="A4" inc="10" max="2000" page="10" val="0"/>
</file>

<file path=xl/ctrlProps/ctrlProp128.xml><?xml version="1.0" encoding="utf-8"?>
<formControlPr xmlns="http://schemas.microsoft.com/office/spreadsheetml/2009/9/main" objectType="Spin" dx="22" fmlaLink="A5" inc="10" max="2000" page="10" val="4"/>
</file>

<file path=xl/ctrlProps/ctrlProp129.xml><?xml version="1.0" encoding="utf-8"?>
<formControlPr xmlns="http://schemas.microsoft.com/office/spreadsheetml/2009/9/main" objectType="Spin" dx="22" fmlaLink="A6" inc="10" max="2000" page="10" val="20"/>
</file>

<file path=xl/ctrlProps/ctrlProp13.xml><?xml version="1.0" encoding="utf-8"?>
<formControlPr xmlns="http://schemas.microsoft.com/office/spreadsheetml/2009/9/main" objectType="Spin" dx="22" fmlaLink="B14" inc="10" max="2000" page="10" val="0"/>
</file>

<file path=xl/ctrlProps/ctrlProp130.xml><?xml version="1.0" encoding="utf-8"?>
<formControlPr xmlns="http://schemas.microsoft.com/office/spreadsheetml/2009/9/main" objectType="Spin" dx="22" fmlaLink="A7" inc="10" max="2000" page="10" val="58"/>
</file>

<file path=xl/ctrlProps/ctrlProp131.xml><?xml version="1.0" encoding="utf-8"?>
<formControlPr xmlns="http://schemas.microsoft.com/office/spreadsheetml/2009/9/main" objectType="Spin" dx="22" fmlaLink="A8" inc="10" max="2000" page="10" val="84"/>
</file>

<file path=xl/ctrlProps/ctrlProp132.xml><?xml version="1.0" encoding="utf-8"?>
<formControlPr xmlns="http://schemas.microsoft.com/office/spreadsheetml/2009/9/main" objectType="Spin" dx="22" fmlaLink="A9" inc="10" max="2000" page="10" val="31"/>
</file>

<file path=xl/ctrlProps/ctrlProp133.xml><?xml version="1.0" encoding="utf-8"?>
<formControlPr xmlns="http://schemas.microsoft.com/office/spreadsheetml/2009/9/main" objectType="Spin" dx="22" fmlaLink="A10" inc="10" max="2000" page="10" val="0"/>
</file>

<file path=xl/ctrlProps/ctrlProp134.xml><?xml version="1.0" encoding="utf-8"?>
<formControlPr xmlns="http://schemas.microsoft.com/office/spreadsheetml/2009/9/main" objectType="Spin" dx="22" fmlaLink="A3" inc="10" max="2000" page="10" val="0"/>
</file>

<file path=xl/ctrlProps/ctrlProp135.xml><?xml version="1.0" encoding="utf-8"?>
<formControlPr xmlns="http://schemas.microsoft.com/office/spreadsheetml/2009/9/main" objectType="Spin" dx="22" fmlaLink="A11" inc="10" max="2000" page="10" val="0"/>
</file>

<file path=xl/ctrlProps/ctrlProp136.xml><?xml version="1.0" encoding="utf-8"?>
<formControlPr xmlns="http://schemas.microsoft.com/office/spreadsheetml/2009/9/main" objectType="Spin" dx="22" fmlaLink="A12" inc="10" max="2000" page="10" val="0"/>
</file>

<file path=xl/ctrlProps/ctrlProp137.xml><?xml version="1.0" encoding="utf-8"?>
<formControlPr xmlns="http://schemas.microsoft.com/office/spreadsheetml/2009/9/main" objectType="Spin" dx="22" fmlaLink="A13" inc="10" max="2000" page="10" val="0"/>
</file>

<file path=xl/ctrlProps/ctrlProp138.xml><?xml version="1.0" encoding="utf-8"?>
<formControlPr xmlns="http://schemas.microsoft.com/office/spreadsheetml/2009/9/main" objectType="Spin" dx="22" fmlaLink="A14" inc="10" max="2000" page="10" val="0"/>
</file>

<file path=xl/ctrlProps/ctrlProp139.xml><?xml version="1.0" encoding="utf-8"?>
<formControlPr xmlns="http://schemas.microsoft.com/office/spreadsheetml/2009/9/main" objectType="Spin" dx="22" fmlaLink="A15" inc="10" max="2000" page="10" val="0"/>
</file>

<file path=xl/ctrlProps/ctrlProp14.xml><?xml version="1.0" encoding="utf-8"?>
<formControlPr xmlns="http://schemas.microsoft.com/office/spreadsheetml/2009/9/main" objectType="Spin" dx="22" fmlaLink="B15" inc="10" max="2000" page="10" val="0"/>
</file>

<file path=xl/ctrlProps/ctrlProp140.xml><?xml version="1.0" encoding="utf-8"?>
<formControlPr xmlns="http://schemas.microsoft.com/office/spreadsheetml/2009/9/main" objectType="Spin" dx="22" fmlaLink="A16" inc="10" max="2000" page="10" val="0"/>
</file>

<file path=xl/ctrlProps/ctrlProp141.xml><?xml version="1.0" encoding="utf-8"?>
<formControlPr xmlns="http://schemas.microsoft.com/office/spreadsheetml/2009/9/main" objectType="Spin" dx="22" fmlaLink="A17" inc="10" max="2000" page="10" val="0"/>
</file>

<file path=xl/ctrlProps/ctrlProp142.xml><?xml version="1.0" encoding="utf-8"?>
<formControlPr xmlns="http://schemas.microsoft.com/office/spreadsheetml/2009/9/main" objectType="Spin" dx="22" fmlaLink="A18" inc="10" max="2000" page="10" val="0"/>
</file>

<file path=xl/ctrlProps/ctrlProp143.xml><?xml version="1.0" encoding="utf-8"?>
<formControlPr xmlns="http://schemas.microsoft.com/office/spreadsheetml/2009/9/main" objectType="Spin" dx="22" fmlaLink="A19" inc="10" max="2000" page="10" val="0"/>
</file>

<file path=xl/ctrlProps/ctrlProp144.xml><?xml version="1.0" encoding="utf-8"?>
<formControlPr xmlns="http://schemas.microsoft.com/office/spreadsheetml/2009/9/main" objectType="Spin" dx="22" fmlaLink="A20" inc="10" max="2000" page="10" val="0"/>
</file>

<file path=xl/ctrlProps/ctrlProp145.xml><?xml version="1.0" encoding="utf-8"?>
<formControlPr xmlns="http://schemas.microsoft.com/office/spreadsheetml/2009/9/main" objectType="Spin" dx="22" fmlaLink="A12" inc="10" max="2000" page="10" val="0"/>
</file>

<file path=xl/ctrlProps/ctrlProp146.xml><?xml version="1.0" encoding="utf-8"?>
<formControlPr xmlns="http://schemas.microsoft.com/office/spreadsheetml/2009/9/main" objectType="Spin" dx="22" fmlaLink="A22" inc="10" max="2000" page="10" val="0"/>
</file>

<file path=xl/ctrlProps/ctrlProp147.xml><?xml version="1.0" encoding="utf-8"?>
<formControlPr xmlns="http://schemas.microsoft.com/office/spreadsheetml/2009/9/main" objectType="Spin" dx="22" fmlaLink="A23" inc="10" max="2000" page="10" val="0"/>
</file>

<file path=xl/ctrlProps/ctrlProp148.xml><?xml version="1.0" encoding="utf-8"?>
<formControlPr xmlns="http://schemas.microsoft.com/office/spreadsheetml/2009/9/main" objectType="Spin" dx="22" fmlaLink="A24" inc="10" max="2000" page="10" val="0"/>
</file>

<file path=xl/ctrlProps/ctrlProp149.xml><?xml version="1.0" encoding="utf-8"?>
<formControlPr xmlns="http://schemas.microsoft.com/office/spreadsheetml/2009/9/main" objectType="Spin" dx="22" fmlaLink="A25" inc="10" max="2000" page="10" val="0"/>
</file>

<file path=xl/ctrlProps/ctrlProp15.xml><?xml version="1.0" encoding="utf-8"?>
<formControlPr xmlns="http://schemas.microsoft.com/office/spreadsheetml/2009/9/main" objectType="Spin" dx="22" fmlaLink="B16" inc="10" max="2000" page="10" val="0"/>
</file>

<file path=xl/ctrlProps/ctrlProp150.xml><?xml version="1.0" encoding="utf-8"?>
<formControlPr xmlns="http://schemas.microsoft.com/office/spreadsheetml/2009/9/main" objectType="Spin" dx="22" fmlaLink="A26" inc="10" max="2000" page="10" val="0"/>
</file>

<file path=xl/ctrlProps/ctrlProp16.xml><?xml version="1.0" encoding="utf-8"?>
<formControlPr xmlns="http://schemas.microsoft.com/office/spreadsheetml/2009/9/main" objectType="Spin" dx="22" fmlaLink="B17" inc="10" max="2000" page="10" val="0"/>
</file>

<file path=xl/ctrlProps/ctrlProp17.xml><?xml version="1.0" encoding="utf-8"?>
<formControlPr xmlns="http://schemas.microsoft.com/office/spreadsheetml/2009/9/main" objectType="Spin" dx="22" fmlaLink="B18" inc="10" max="2000" page="10" val="0"/>
</file>

<file path=xl/ctrlProps/ctrlProp18.xml><?xml version="1.0" encoding="utf-8"?>
<formControlPr xmlns="http://schemas.microsoft.com/office/spreadsheetml/2009/9/main" objectType="Spin" dx="22" fmlaLink="B19" inc="10" max="2000" page="10" val="0"/>
</file>

<file path=xl/ctrlProps/ctrlProp19.xml><?xml version="1.0" encoding="utf-8"?>
<formControlPr xmlns="http://schemas.microsoft.com/office/spreadsheetml/2009/9/main" objectType="Spin" dx="22" fmlaLink="B20" inc="10" max="2000" page="10" val="0"/>
</file>

<file path=xl/ctrlProps/ctrlProp2.xml><?xml version="1.0" encoding="utf-8"?>
<formControlPr xmlns="http://schemas.microsoft.com/office/spreadsheetml/2009/9/main" objectType="Spin" dx="22" fmlaLink="B3" inc="10" max="2000" page="10" val="60"/>
</file>

<file path=xl/ctrlProps/ctrlProp20.xml><?xml version="1.0" encoding="utf-8"?>
<formControlPr xmlns="http://schemas.microsoft.com/office/spreadsheetml/2009/9/main" objectType="Spin" dx="22" fmlaLink="B21" inc="10" max="2000" page="10" val="0"/>
</file>

<file path=xl/ctrlProps/ctrlProp21.xml><?xml version="1.0" encoding="utf-8"?>
<formControlPr xmlns="http://schemas.microsoft.com/office/spreadsheetml/2009/9/main" objectType="Spin" dx="22" fmlaLink="B22" inc="10" max="2000" page="10" val="10"/>
</file>

<file path=xl/ctrlProps/ctrlProp22.xml><?xml version="1.0" encoding="utf-8"?>
<formControlPr xmlns="http://schemas.microsoft.com/office/spreadsheetml/2009/9/main" objectType="Spin" dx="22" fmlaLink="B23" inc="10" max="2000" page="10" val="20"/>
</file>

<file path=xl/ctrlProps/ctrlProp23.xml><?xml version="1.0" encoding="utf-8"?>
<formControlPr xmlns="http://schemas.microsoft.com/office/spreadsheetml/2009/9/main" objectType="Spin" dx="22" fmlaLink="B24" inc="10" max="2000" page="10" val="40"/>
</file>

<file path=xl/ctrlProps/ctrlProp24.xml><?xml version="1.0" encoding="utf-8"?>
<formControlPr xmlns="http://schemas.microsoft.com/office/spreadsheetml/2009/9/main" objectType="Spin" dx="22" fmlaLink="B25" inc="10" max="2000" page="10" val="30"/>
</file>

<file path=xl/ctrlProps/ctrlProp25.xml><?xml version="1.0" encoding="utf-8"?>
<formControlPr xmlns="http://schemas.microsoft.com/office/spreadsheetml/2009/9/main" objectType="Spin" dx="22" fmlaLink="B26" inc="10" max="2000" page="10" val="0"/>
</file>

<file path=xl/ctrlProps/ctrlProp26.xml><?xml version="1.0" encoding="utf-8"?>
<formControlPr xmlns="http://schemas.microsoft.com/office/spreadsheetml/2009/9/main" objectType="Spin" dx="22" fmlaLink="B2" inc="10" max="2000" page="10" val="0"/>
</file>

<file path=xl/ctrlProps/ctrlProp27.xml><?xml version="1.0" encoding="utf-8"?>
<formControlPr xmlns="http://schemas.microsoft.com/office/spreadsheetml/2009/9/main" objectType="Spin" dx="22" fmlaLink="B3" inc="10" max="2000" page="10" val="20"/>
</file>

<file path=xl/ctrlProps/ctrlProp28.xml><?xml version="1.0" encoding="utf-8"?>
<formControlPr xmlns="http://schemas.microsoft.com/office/spreadsheetml/2009/9/main" objectType="Spin" dx="22" fmlaLink="B4" inc="10" max="2000" page="10" val="40"/>
</file>

<file path=xl/ctrlProps/ctrlProp29.xml><?xml version="1.0" encoding="utf-8"?>
<formControlPr xmlns="http://schemas.microsoft.com/office/spreadsheetml/2009/9/main" objectType="Spin" dx="22" fmlaLink="B5" inc="10" max="2000" page="10" val="70"/>
</file>

<file path=xl/ctrlProps/ctrlProp3.xml><?xml version="1.0" encoding="utf-8"?>
<formControlPr xmlns="http://schemas.microsoft.com/office/spreadsheetml/2009/9/main" objectType="Spin" dx="22" fmlaLink="B4" inc="10" max="2000" page="10" val="80"/>
</file>

<file path=xl/ctrlProps/ctrlProp30.xml><?xml version="1.0" encoding="utf-8"?>
<formControlPr xmlns="http://schemas.microsoft.com/office/spreadsheetml/2009/9/main" objectType="Spin" dx="22" fmlaLink="B6" inc="10" max="2000" page="10" val="50"/>
</file>

<file path=xl/ctrlProps/ctrlProp31.xml><?xml version="1.0" encoding="utf-8"?>
<formControlPr xmlns="http://schemas.microsoft.com/office/spreadsheetml/2009/9/main" objectType="Spin" dx="22" fmlaLink="B7" inc="10" max="2000" page="10" val="30"/>
</file>

<file path=xl/ctrlProps/ctrlProp32.xml><?xml version="1.0" encoding="utf-8"?>
<formControlPr xmlns="http://schemas.microsoft.com/office/spreadsheetml/2009/9/main" objectType="Spin" dx="22" fmlaLink="B8" inc="10" max="2000" page="10" val="50"/>
</file>

<file path=xl/ctrlProps/ctrlProp33.xml><?xml version="1.0" encoding="utf-8"?>
<formControlPr xmlns="http://schemas.microsoft.com/office/spreadsheetml/2009/9/main" objectType="Spin" dx="22" fmlaLink="B9" inc="10" max="2000" page="10" val="0"/>
</file>

<file path=xl/ctrlProps/ctrlProp34.xml><?xml version="1.0" encoding="utf-8"?>
<formControlPr xmlns="http://schemas.microsoft.com/office/spreadsheetml/2009/9/main" objectType="Spin" dx="22" fmlaLink="B10" inc="10" max="2000" page="10" val="0"/>
</file>

<file path=xl/ctrlProps/ctrlProp35.xml><?xml version="1.0" encoding="utf-8"?>
<formControlPr xmlns="http://schemas.microsoft.com/office/spreadsheetml/2009/9/main" objectType="Spin" dx="22" fmlaLink="B11" inc="10" max="2000" page="10" val="0"/>
</file>

<file path=xl/ctrlProps/ctrlProp36.xml><?xml version="1.0" encoding="utf-8"?>
<formControlPr xmlns="http://schemas.microsoft.com/office/spreadsheetml/2009/9/main" objectType="Spin" dx="22" fmlaLink="B12" inc="10" max="2000" page="10" val="160"/>
</file>

<file path=xl/ctrlProps/ctrlProp37.xml><?xml version="1.0" encoding="utf-8"?>
<formControlPr xmlns="http://schemas.microsoft.com/office/spreadsheetml/2009/9/main" objectType="Spin" dx="22" fmlaLink="B13" inc="10" max="2000" page="10" val="150"/>
</file>

<file path=xl/ctrlProps/ctrlProp38.xml><?xml version="1.0" encoding="utf-8"?>
<formControlPr xmlns="http://schemas.microsoft.com/office/spreadsheetml/2009/9/main" objectType="Spin" dx="22" fmlaLink="B14" inc="10" max="2000" page="10" val="20"/>
</file>

<file path=xl/ctrlProps/ctrlProp39.xml><?xml version="1.0" encoding="utf-8"?>
<formControlPr xmlns="http://schemas.microsoft.com/office/spreadsheetml/2009/9/main" objectType="Spin" dx="22" fmlaLink="B15" inc="10" max="2000" page="10" val="10"/>
</file>

<file path=xl/ctrlProps/ctrlProp4.xml><?xml version="1.0" encoding="utf-8"?>
<formControlPr xmlns="http://schemas.microsoft.com/office/spreadsheetml/2009/9/main" objectType="Spin" dx="22" fmlaLink="B5" inc="10" max="2000" page="10" val="60"/>
</file>

<file path=xl/ctrlProps/ctrlProp40.xml><?xml version="1.0" encoding="utf-8"?>
<formControlPr xmlns="http://schemas.microsoft.com/office/spreadsheetml/2009/9/main" objectType="Spin" dx="22" fmlaLink="B16" inc="10" max="2000" page="10" val="0"/>
</file>

<file path=xl/ctrlProps/ctrlProp41.xml><?xml version="1.0" encoding="utf-8"?>
<formControlPr xmlns="http://schemas.microsoft.com/office/spreadsheetml/2009/9/main" objectType="Spin" dx="22" fmlaLink="B17" inc="10" max="2000" page="10" val="0"/>
</file>

<file path=xl/ctrlProps/ctrlProp42.xml><?xml version="1.0" encoding="utf-8"?>
<formControlPr xmlns="http://schemas.microsoft.com/office/spreadsheetml/2009/9/main" objectType="Spin" dx="22" fmlaLink="B18" inc="10" max="2000" page="10" val="0"/>
</file>

<file path=xl/ctrlProps/ctrlProp43.xml><?xml version="1.0" encoding="utf-8"?>
<formControlPr xmlns="http://schemas.microsoft.com/office/spreadsheetml/2009/9/main" objectType="Spin" dx="22" fmlaLink="B19" inc="10" max="2000" page="10" val="0"/>
</file>

<file path=xl/ctrlProps/ctrlProp44.xml><?xml version="1.0" encoding="utf-8"?>
<formControlPr xmlns="http://schemas.microsoft.com/office/spreadsheetml/2009/9/main" objectType="Spin" dx="22" fmlaLink="B20" inc="10" max="2000" page="10" val="10"/>
</file>

<file path=xl/ctrlProps/ctrlProp45.xml><?xml version="1.0" encoding="utf-8"?>
<formControlPr xmlns="http://schemas.microsoft.com/office/spreadsheetml/2009/9/main" objectType="Spin" dx="22" fmlaLink="B21" inc="10" max="2000" page="10" val="0"/>
</file>

<file path=xl/ctrlProps/ctrlProp46.xml><?xml version="1.0" encoding="utf-8"?>
<formControlPr xmlns="http://schemas.microsoft.com/office/spreadsheetml/2009/9/main" objectType="Spin" dx="22" fmlaLink="B22" inc="10" max="2000" page="10" val="0"/>
</file>

<file path=xl/ctrlProps/ctrlProp47.xml><?xml version="1.0" encoding="utf-8"?>
<formControlPr xmlns="http://schemas.microsoft.com/office/spreadsheetml/2009/9/main" objectType="Spin" dx="22" fmlaLink="B23" inc="10" max="2000" page="10" val="40"/>
</file>

<file path=xl/ctrlProps/ctrlProp48.xml><?xml version="1.0" encoding="utf-8"?>
<formControlPr xmlns="http://schemas.microsoft.com/office/spreadsheetml/2009/9/main" objectType="Spin" dx="22" fmlaLink="B24" inc="10" max="2000" page="10" val="40"/>
</file>

<file path=xl/ctrlProps/ctrlProp49.xml><?xml version="1.0" encoding="utf-8"?>
<formControlPr xmlns="http://schemas.microsoft.com/office/spreadsheetml/2009/9/main" objectType="Spin" dx="22" fmlaLink="B25" inc="10" max="2000" page="10" val="20"/>
</file>

<file path=xl/ctrlProps/ctrlProp5.xml><?xml version="1.0" encoding="utf-8"?>
<formControlPr xmlns="http://schemas.microsoft.com/office/spreadsheetml/2009/9/main" objectType="Spin" dx="22" fmlaLink="B6" inc="10" max="2000" page="10" val="0"/>
</file>

<file path=xl/ctrlProps/ctrlProp50.xml><?xml version="1.0" encoding="utf-8"?>
<formControlPr xmlns="http://schemas.microsoft.com/office/spreadsheetml/2009/9/main" objectType="Spin" dx="22" fmlaLink="B26" inc="10" max="2000" page="10" val="20"/>
</file>

<file path=xl/ctrlProps/ctrlProp51.xml><?xml version="1.0" encoding="utf-8"?>
<formControlPr xmlns="http://schemas.microsoft.com/office/spreadsheetml/2009/9/main" objectType="Spin" dx="22" fmlaLink="B2" inc="10" max="2000" page="10" val="30"/>
</file>

<file path=xl/ctrlProps/ctrlProp52.xml><?xml version="1.0" encoding="utf-8"?>
<formControlPr xmlns="http://schemas.microsoft.com/office/spreadsheetml/2009/9/main" objectType="Spin" dx="22" fmlaLink="B3" inc="10" max="2000" page="10" val="0"/>
</file>

<file path=xl/ctrlProps/ctrlProp53.xml><?xml version="1.0" encoding="utf-8"?>
<formControlPr xmlns="http://schemas.microsoft.com/office/spreadsheetml/2009/9/main" objectType="Spin" dx="22" fmlaLink="B4" inc="10" max="2000" page="10" val="0"/>
</file>

<file path=xl/ctrlProps/ctrlProp54.xml><?xml version="1.0" encoding="utf-8"?>
<formControlPr xmlns="http://schemas.microsoft.com/office/spreadsheetml/2009/9/main" objectType="Spin" dx="22" fmlaLink="B5" inc="10" max="2000" page="10" val="0"/>
</file>

<file path=xl/ctrlProps/ctrlProp55.xml><?xml version="1.0" encoding="utf-8"?>
<formControlPr xmlns="http://schemas.microsoft.com/office/spreadsheetml/2009/9/main" objectType="Spin" dx="22" fmlaLink="B6" inc="10" max="2000" page="10" val="0"/>
</file>

<file path=xl/ctrlProps/ctrlProp56.xml><?xml version="1.0" encoding="utf-8"?>
<formControlPr xmlns="http://schemas.microsoft.com/office/spreadsheetml/2009/9/main" objectType="Spin" dx="22" fmlaLink="B7" inc="10" max="2000" page="10" val="0"/>
</file>

<file path=xl/ctrlProps/ctrlProp57.xml><?xml version="1.0" encoding="utf-8"?>
<formControlPr xmlns="http://schemas.microsoft.com/office/spreadsheetml/2009/9/main" objectType="Spin" dx="22" fmlaLink="B8" inc="10" max="2000" page="10" val="0"/>
</file>

<file path=xl/ctrlProps/ctrlProp58.xml><?xml version="1.0" encoding="utf-8"?>
<formControlPr xmlns="http://schemas.microsoft.com/office/spreadsheetml/2009/9/main" objectType="Spin" dx="22" fmlaLink="B9" inc="10" max="2000" page="10" val="0"/>
</file>

<file path=xl/ctrlProps/ctrlProp59.xml><?xml version="1.0" encoding="utf-8"?>
<formControlPr xmlns="http://schemas.microsoft.com/office/spreadsheetml/2009/9/main" objectType="Spin" dx="22" fmlaLink="B10" inc="10" max="2000" page="10" val="120"/>
</file>

<file path=xl/ctrlProps/ctrlProp6.xml><?xml version="1.0" encoding="utf-8"?>
<formControlPr xmlns="http://schemas.microsoft.com/office/spreadsheetml/2009/9/main" objectType="Spin" dx="22" fmlaLink="B7" inc="10" max="2000" page="10" val="0"/>
</file>

<file path=xl/ctrlProps/ctrlProp60.xml><?xml version="1.0" encoding="utf-8"?>
<formControlPr xmlns="http://schemas.microsoft.com/office/spreadsheetml/2009/9/main" objectType="Spin" dx="22" fmlaLink="B11" inc="10" max="2000" page="10" val="100"/>
</file>

<file path=xl/ctrlProps/ctrlProp61.xml><?xml version="1.0" encoding="utf-8"?>
<formControlPr xmlns="http://schemas.microsoft.com/office/spreadsheetml/2009/9/main" objectType="Spin" dx="22" fmlaLink="B12" inc="10" max="2000" page="10" val="100"/>
</file>

<file path=xl/ctrlProps/ctrlProp62.xml><?xml version="1.0" encoding="utf-8"?>
<formControlPr xmlns="http://schemas.microsoft.com/office/spreadsheetml/2009/9/main" objectType="Spin" dx="22" fmlaLink="B13" inc="10" max="2000" page="10" val="0"/>
</file>

<file path=xl/ctrlProps/ctrlProp63.xml><?xml version="1.0" encoding="utf-8"?>
<formControlPr xmlns="http://schemas.microsoft.com/office/spreadsheetml/2009/9/main" objectType="Spin" dx="22" fmlaLink="B14" inc="10" max="2000" page="10" val="0"/>
</file>

<file path=xl/ctrlProps/ctrlProp64.xml><?xml version="1.0" encoding="utf-8"?>
<formControlPr xmlns="http://schemas.microsoft.com/office/spreadsheetml/2009/9/main" objectType="Spin" dx="22" fmlaLink="B15" inc="10" max="2000" page="10" val="0"/>
</file>

<file path=xl/ctrlProps/ctrlProp65.xml><?xml version="1.0" encoding="utf-8"?>
<formControlPr xmlns="http://schemas.microsoft.com/office/spreadsheetml/2009/9/main" objectType="Spin" dx="22" fmlaLink="B16" inc="10" max="2000" page="10" val="0"/>
</file>

<file path=xl/ctrlProps/ctrlProp66.xml><?xml version="1.0" encoding="utf-8"?>
<formControlPr xmlns="http://schemas.microsoft.com/office/spreadsheetml/2009/9/main" objectType="Spin" dx="22" fmlaLink="B17" inc="10" max="2000" page="10" val="0"/>
</file>

<file path=xl/ctrlProps/ctrlProp67.xml><?xml version="1.0" encoding="utf-8"?>
<formControlPr xmlns="http://schemas.microsoft.com/office/spreadsheetml/2009/9/main" objectType="Spin" dx="22" fmlaLink="B18" inc="10" max="2000" page="10" val="0"/>
</file>

<file path=xl/ctrlProps/ctrlProp68.xml><?xml version="1.0" encoding="utf-8"?>
<formControlPr xmlns="http://schemas.microsoft.com/office/spreadsheetml/2009/9/main" objectType="Spin" dx="22" fmlaLink="B19" inc="10" max="2000" page="10" val="0"/>
</file>

<file path=xl/ctrlProps/ctrlProp69.xml><?xml version="1.0" encoding="utf-8"?>
<formControlPr xmlns="http://schemas.microsoft.com/office/spreadsheetml/2009/9/main" objectType="Spin" dx="22" fmlaLink="B20" inc="10" max="2000" page="10" val="30"/>
</file>

<file path=xl/ctrlProps/ctrlProp7.xml><?xml version="1.0" encoding="utf-8"?>
<formControlPr xmlns="http://schemas.microsoft.com/office/spreadsheetml/2009/9/main" objectType="Spin" dx="22" fmlaLink="B8" inc="10" max="2000" page="10" val="0"/>
</file>

<file path=xl/ctrlProps/ctrlProp70.xml><?xml version="1.0" encoding="utf-8"?>
<formControlPr xmlns="http://schemas.microsoft.com/office/spreadsheetml/2009/9/main" objectType="Spin" dx="22" fmlaLink="B21" inc="10" max="2000" page="10" val="0"/>
</file>

<file path=xl/ctrlProps/ctrlProp71.xml><?xml version="1.0" encoding="utf-8"?>
<formControlPr xmlns="http://schemas.microsoft.com/office/spreadsheetml/2009/9/main" objectType="Spin" dx="22" fmlaLink="B22" inc="10" max="2000" page="10" val="0"/>
</file>

<file path=xl/ctrlProps/ctrlProp72.xml><?xml version="1.0" encoding="utf-8"?>
<formControlPr xmlns="http://schemas.microsoft.com/office/spreadsheetml/2009/9/main" objectType="Spin" dx="22" fmlaLink="B23" inc="10" max="2000" page="10" val="0"/>
</file>

<file path=xl/ctrlProps/ctrlProp73.xml><?xml version="1.0" encoding="utf-8"?>
<formControlPr xmlns="http://schemas.microsoft.com/office/spreadsheetml/2009/9/main" objectType="Spin" dx="22" fmlaLink="B24" inc="10" max="2000" page="10" val="0"/>
</file>

<file path=xl/ctrlProps/ctrlProp74.xml><?xml version="1.0" encoding="utf-8"?>
<formControlPr xmlns="http://schemas.microsoft.com/office/spreadsheetml/2009/9/main" objectType="Spin" dx="22" fmlaLink="B25" inc="10" max="2000" page="10" val="40"/>
</file>

<file path=xl/ctrlProps/ctrlProp75.xml><?xml version="1.0" encoding="utf-8"?>
<formControlPr xmlns="http://schemas.microsoft.com/office/spreadsheetml/2009/9/main" objectType="Spin" dx="22" fmlaLink="B26" inc="10" max="2000" page="10" val="10"/>
</file>

<file path=xl/ctrlProps/ctrlProp76.xml><?xml version="1.0" encoding="utf-8"?>
<formControlPr xmlns="http://schemas.microsoft.com/office/spreadsheetml/2009/9/main" objectType="Spin" dx="22" fmlaLink="B2" inc="10" max="2000" page="10" val="10"/>
</file>

<file path=xl/ctrlProps/ctrlProp77.xml><?xml version="1.0" encoding="utf-8"?>
<formControlPr xmlns="http://schemas.microsoft.com/office/spreadsheetml/2009/9/main" objectType="Spin" dx="22" fmlaLink="B3" inc="10" max="2000" page="10" val="29"/>
</file>

<file path=xl/ctrlProps/ctrlProp78.xml><?xml version="1.0" encoding="utf-8"?>
<formControlPr xmlns="http://schemas.microsoft.com/office/spreadsheetml/2009/9/main" objectType="Spin" dx="22" fmlaLink="B4" inc="10" max="2000" page="10" val="50"/>
</file>

<file path=xl/ctrlProps/ctrlProp79.xml><?xml version="1.0" encoding="utf-8"?>
<formControlPr xmlns="http://schemas.microsoft.com/office/spreadsheetml/2009/9/main" objectType="Spin" dx="22" fmlaLink="B5" inc="10" max="2000" page="10" val="63"/>
</file>

<file path=xl/ctrlProps/ctrlProp8.xml><?xml version="1.0" encoding="utf-8"?>
<formControlPr xmlns="http://schemas.microsoft.com/office/spreadsheetml/2009/9/main" objectType="Spin" dx="22" fmlaLink="B9" inc="10" max="2000" page="10" val="0"/>
</file>

<file path=xl/ctrlProps/ctrlProp80.xml><?xml version="1.0" encoding="utf-8"?>
<formControlPr xmlns="http://schemas.microsoft.com/office/spreadsheetml/2009/9/main" objectType="Spin" dx="22" fmlaLink="B6" inc="10" max="2000" page="10" val="77"/>
</file>

<file path=xl/ctrlProps/ctrlProp81.xml><?xml version="1.0" encoding="utf-8"?>
<formControlPr xmlns="http://schemas.microsoft.com/office/spreadsheetml/2009/9/main" objectType="Spin" dx="22" fmlaLink="B7" inc="10" max="2000" page="10" val="78"/>
</file>

<file path=xl/ctrlProps/ctrlProp82.xml><?xml version="1.0" encoding="utf-8"?>
<formControlPr xmlns="http://schemas.microsoft.com/office/spreadsheetml/2009/9/main" objectType="Spin" dx="22" fmlaLink="B8" inc="10" max="2000" page="10" val="66"/>
</file>

<file path=xl/ctrlProps/ctrlProp83.xml><?xml version="1.0" encoding="utf-8"?>
<formControlPr xmlns="http://schemas.microsoft.com/office/spreadsheetml/2009/9/main" objectType="Spin" dx="22" fmlaLink="B9" inc="10" max="2000" page="10" val="49"/>
</file>

<file path=xl/ctrlProps/ctrlProp84.xml><?xml version="1.0" encoding="utf-8"?>
<formControlPr xmlns="http://schemas.microsoft.com/office/spreadsheetml/2009/9/main" objectType="Spin" dx="22" fmlaLink="B10" inc="10" max="2000" page="10" val="31"/>
</file>

<file path=xl/ctrlProps/ctrlProp85.xml><?xml version="1.0" encoding="utf-8"?>
<formControlPr xmlns="http://schemas.microsoft.com/office/spreadsheetml/2009/9/main" objectType="Spin" dx="22" fmlaLink="B11" inc="10" max="2000" page="10" val="17"/>
</file>

<file path=xl/ctrlProps/ctrlProp86.xml><?xml version="1.0" encoding="utf-8"?>
<formControlPr xmlns="http://schemas.microsoft.com/office/spreadsheetml/2009/9/main" objectType="Spin" dx="22" fmlaLink="B12" inc="10" max="2000" page="10" val="7"/>
</file>

<file path=xl/ctrlProps/ctrlProp87.xml><?xml version="1.0" encoding="utf-8"?>
<formControlPr xmlns="http://schemas.microsoft.com/office/spreadsheetml/2009/9/main" objectType="Spin" dx="22" fmlaLink="B13" inc="10" max="2000" page="10" val="3"/>
</file>

<file path=xl/ctrlProps/ctrlProp88.xml><?xml version="1.0" encoding="utf-8"?>
<formControlPr xmlns="http://schemas.microsoft.com/office/spreadsheetml/2009/9/main" objectType="Spin" dx="22" fmlaLink="B14" inc="10" max="2000" page="10"/>
</file>

<file path=xl/ctrlProps/ctrlProp89.xml><?xml version="1.0" encoding="utf-8"?>
<formControlPr xmlns="http://schemas.microsoft.com/office/spreadsheetml/2009/9/main" objectType="Spin" dx="22" fmlaLink="B15" inc="10" max="2000" page="10" val="0"/>
</file>

<file path=xl/ctrlProps/ctrlProp9.xml><?xml version="1.0" encoding="utf-8"?>
<formControlPr xmlns="http://schemas.microsoft.com/office/spreadsheetml/2009/9/main" objectType="Spin" dx="22" fmlaLink="B10" inc="10" max="2000" page="10" val="0"/>
</file>

<file path=xl/ctrlProps/ctrlProp90.xml><?xml version="1.0" encoding="utf-8"?>
<formControlPr xmlns="http://schemas.microsoft.com/office/spreadsheetml/2009/9/main" objectType="Spin" dx="22" fmlaLink="B16" inc="10" max="2000" page="10" val="0"/>
</file>

<file path=xl/ctrlProps/ctrlProp91.xml><?xml version="1.0" encoding="utf-8"?>
<formControlPr xmlns="http://schemas.microsoft.com/office/spreadsheetml/2009/9/main" objectType="Spin" dx="22" fmlaLink="B17" inc="10" max="2000" page="10" val="0"/>
</file>

<file path=xl/ctrlProps/ctrlProp92.xml><?xml version="1.0" encoding="utf-8"?>
<formControlPr xmlns="http://schemas.microsoft.com/office/spreadsheetml/2009/9/main" objectType="Spin" dx="22" fmlaLink="B18" inc="10" max="2000" page="10" val="0"/>
</file>

<file path=xl/ctrlProps/ctrlProp93.xml><?xml version="1.0" encoding="utf-8"?>
<formControlPr xmlns="http://schemas.microsoft.com/office/spreadsheetml/2009/9/main" objectType="Spin" dx="22" fmlaLink="B19" inc="10" max="2000" page="10" val="0"/>
</file>

<file path=xl/ctrlProps/ctrlProp94.xml><?xml version="1.0" encoding="utf-8"?>
<formControlPr xmlns="http://schemas.microsoft.com/office/spreadsheetml/2009/9/main" objectType="Spin" dx="22" fmlaLink="B20" inc="10" max="2000" page="10" val="0"/>
</file>

<file path=xl/ctrlProps/ctrlProp95.xml><?xml version="1.0" encoding="utf-8"?>
<formControlPr xmlns="http://schemas.microsoft.com/office/spreadsheetml/2009/9/main" objectType="Spin" dx="22" fmlaLink="B21" inc="10" max="2000" page="10" val="0"/>
</file>

<file path=xl/ctrlProps/ctrlProp96.xml><?xml version="1.0" encoding="utf-8"?>
<formControlPr xmlns="http://schemas.microsoft.com/office/spreadsheetml/2009/9/main" objectType="Spin" dx="22" fmlaLink="B22" inc="10" max="2000" page="10" val="0"/>
</file>

<file path=xl/ctrlProps/ctrlProp97.xml><?xml version="1.0" encoding="utf-8"?>
<formControlPr xmlns="http://schemas.microsoft.com/office/spreadsheetml/2009/9/main" objectType="Spin" dx="22" fmlaLink="B23" inc="10" max="2000" page="10" val="0"/>
</file>

<file path=xl/ctrlProps/ctrlProp98.xml><?xml version="1.0" encoding="utf-8"?>
<formControlPr xmlns="http://schemas.microsoft.com/office/spreadsheetml/2009/9/main" objectType="Spin" dx="22" fmlaLink="B24" inc="10" max="2000" page="10" val="0"/>
</file>

<file path=xl/ctrlProps/ctrlProp99.xml><?xml version="1.0" encoding="utf-8"?>
<formControlPr xmlns="http://schemas.microsoft.com/office/spreadsheetml/2009/9/main" objectType="Spin" dx="22" fmlaLink="B25" inc="10" max="2000" page="10" val="0"/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Relationship Id="rId4" Type="http://schemas.openxmlformats.org/officeDocument/2006/relationships/image" Target="../media/image15.emf"/></Relationships>
</file>

<file path=xl/drawings/_rels/vmlDrawing5.vml.rels><?xml version="1.0" encoding="UTF-8" standalone="yes"?>
<Relationships xmlns="http://schemas.openxmlformats.org/package/2006/relationships"><Relationship Id="rId8" Type="http://schemas.openxmlformats.org/officeDocument/2006/relationships/image" Target="../media/image23.emf"/><Relationship Id="rId3" Type="http://schemas.openxmlformats.org/officeDocument/2006/relationships/image" Target="../media/image18.emf"/><Relationship Id="rId7" Type="http://schemas.openxmlformats.org/officeDocument/2006/relationships/image" Target="../media/image22.emf"/><Relationship Id="rId2" Type="http://schemas.openxmlformats.org/officeDocument/2006/relationships/image" Target="../media/image17.emf"/><Relationship Id="rId1" Type="http://schemas.openxmlformats.org/officeDocument/2006/relationships/image" Target="../media/image16.emf"/><Relationship Id="rId6" Type="http://schemas.openxmlformats.org/officeDocument/2006/relationships/image" Target="../media/image21.emf"/><Relationship Id="rId5" Type="http://schemas.openxmlformats.org/officeDocument/2006/relationships/image" Target="../media/image20.emf"/><Relationship Id="rId4" Type="http://schemas.openxmlformats.org/officeDocument/2006/relationships/image" Target="../media/image19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11</xdr:row>
          <xdr:rowOff>104775</xdr:rowOff>
        </xdr:from>
        <xdr:to>
          <xdr:col>8</xdr:col>
          <xdr:colOff>76200</xdr:colOff>
          <xdr:row>14</xdr:row>
          <xdr:rowOff>85725</xdr:rowOff>
        </xdr:to>
        <xdr:sp macro="" textlink="">
          <xdr:nvSpPr>
            <xdr:cNvPr id="19458" name="Object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</xdr:row>
          <xdr:rowOff>95250</xdr:rowOff>
        </xdr:from>
        <xdr:to>
          <xdr:col>9</xdr:col>
          <xdr:colOff>495300</xdr:colOff>
          <xdr:row>4</xdr:row>
          <xdr:rowOff>400050</xdr:rowOff>
        </xdr:to>
        <xdr:sp macro="" textlink="">
          <xdr:nvSpPr>
            <xdr:cNvPr id="19459" name="Object 3" hidden="1">
              <a:extLst>
                <a:ext uri="{63B3BB69-23CF-44E3-9099-C40C66FF867C}">
                  <a14:compatExt spid="_x0000_s19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190500</xdr:rowOff>
        </xdr:from>
        <xdr:to>
          <xdr:col>2</xdr:col>
          <xdr:colOff>200025</xdr:colOff>
          <xdr:row>14</xdr:row>
          <xdr:rowOff>9525</xdr:rowOff>
        </xdr:to>
        <xdr:sp macro="" textlink="">
          <xdr:nvSpPr>
            <xdr:cNvPr id="19460" name="Object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390525</xdr:colOff>
          <xdr:row>11</xdr:row>
          <xdr:rowOff>180975</xdr:rowOff>
        </xdr:from>
        <xdr:to>
          <xdr:col>11</xdr:col>
          <xdr:colOff>219075</xdr:colOff>
          <xdr:row>14</xdr:row>
          <xdr:rowOff>9525</xdr:rowOff>
        </xdr:to>
        <xdr:sp macro="" textlink="">
          <xdr:nvSpPr>
            <xdr:cNvPr id="19462" name="Object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16</xdr:row>
          <xdr:rowOff>38100</xdr:rowOff>
        </xdr:from>
        <xdr:to>
          <xdr:col>7</xdr:col>
          <xdr:colOff>333375</xdr:colOff>
          <xdr:row>19</xdr:row>
          <xdr:rowOff>76200</xdr:rowOff>
        </xdr:to>
        <xdr:sp macro="" textlink="">
          <xdr:nvSpPr>
            <xdr:cNvPr id="19463" name="Object 7" hidden="1">
              <a:extLst>
                <a:ext uri="{63B3BB69-23CF-44E3-9099-C40C66FF867C}">
                  <a14:compatExt spid="_x0000_s19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16</xdr:row>
          <xdr:rowOff>38100</xdr:rowOff>
        </xdr:from>
        <xdr:to>
          <xdr:col>12</xdr:col>
          <xdr:colOff>209550</xdr:colOff>
          <xdr:row>19</xdr:row>
          <xdr:rowOff>85725</xdr:rowOff>
        </xdr:to>
        <xdr:sp macro="" textlink="">
          <xdr:nvSpPr>
            <xdr:cNvPr id="19465" name="Object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0</xdr:rowOff>
        </xdr:from>
        <xdr:to>
          <xdr:col>9</xdr:col>
          <xdr:colOff>571500</xdr:colOff>
          <xdr:row>9</xdr:row>
          <xdr:rowOff>152400</xdr:rowOff>
        </xdr:to>
        <xdr:sp macro="" textlink="">
          <xdr:nvSpPr>
            <xdr:cNvPr id="19466" name="Object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16</xdr:row>
          <xdr:rowOff>219075</xdr:rowOff>
        </xdr:from>
        <xdr:to>
          <xdr:col>3</xdr:col>
          <xdr:colOff>257175</xdr:colOff>
          <xdr:row>17</xdr:row>
          <xdr:rowOff>152400</xdr:rowOff>
        </xdr:to>
        <xdr:sp macro="" textlink="">
          <xdr:nvSpPr>
            <xdr:cNvPr id="19467" name="Object 11" hidden="1">
              <a:extLst>
                <a:ext uri="{63B3BB69-23CF-44E3-9099-C40C66FF867C}">
                  <a14:compatExt spid="_x0000_s19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</xdr:row>
          <xdr:rowOff>219075</xdr:rowOff>
        </xdr:from>
        <xdr:to>
          <xdr:col>14</xdr:col>
          <xdr:colOff>209550</xdr:colOff>
          <xdr:row>18</xdr:row>
          <xdr:rowOff>47625</xdr:rowOff>
        </xdr:to>
        <xdr:sp macro="" textlink="">
          <xdr:nvSpPr>
            <xdr:cNvPr id="19468" name="Object 12" hidden="1">
              <a:extLst>
                <a:ext uri="{63B3BB69-23CF-44E3-9099-C40C66FF867C}">
                  <a14:compatExt spid="_x0000_s19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23</xdr:row>
          <xdr:rowOff>47625</xdr:rowOff>
        </xdr:from>
        <xdr:to>
          <xdr:col>3</xdr:col>
          <xdr:colOff>38100</xdr:colOff>
          <xdr:row>26</xdr:row>
          <xdr:rowOff>85725</xdr:rowOff>
        </xdr:to>
        <xdr:sp macro="" textlink="">
          <xdr:nvSpPr>
            <xdr:cNvPr id="19470" name="Object 14" hidden="1">
              <a:extLst>
                <a:ext uri="{63B3BB69-23CF-44E3-9099-C40C66FF867C}">
                  <a14:compatExt spid="_x0000_s19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23</xdr:row>
          <xdr:rowOff>57150</xdr:rowOff>
        </xdr:from>
        <xdr:to>
          <xdr:col>7</xdr:col>
          <xdr:colOff>581025</xdr:colOff>
          <xdr:row>26</xdr:row>
          <xdr:rowOff>76200</xdr:rowOff>
        </xdr:to>
        <xdr:sp macro="" textlink="">
          <xdr:nvSpPr>
            <xdr:cNvPr id="19471" name="Object 15" hidden="1">
              <a:extLst>
                <a:ext uri="{63B3BB69-23CF-44E3-9099-C40C66FF867C}">
                  <a14:compatExt spid="_x0000_s19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3</xdr:row>
          <xdr:rowOff>190500</xdr:rowOff>
        </xdr:from>
        <xdr:to>
          <xdr:col>10</xdr:col>
          <xdr:colOff>485775</xdr:colOff>
          <xdr:row>9</xdr:row>
          <xdr:rowOff>352425</xdr:rowOff>
        </xdr:to>
        <xdr:sp macro="" textlink="">
          <xdr:nvSpPr>
            <xdr:cNvPr id="58369" name="Object 1" hidden="1">
              <a:extLst>
                <a:ext uri="{63B3BB69-23CF-44E3-9099-C40C66FF867C}">
                  <a14:compatExt spid="_x0000_s58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205050</xdr:colOff>
      <xdr:row>3</xdr:row>
      <xdr:rowOff>65201</xdr:rowOff>
    </xdr:from>
    <xdr:to>
      <xdr:col>33</xdr:col>
      <xdr:colOff>250031</xdr:colOff>
      <xdr:row>26</xdr:row>
      <xdr:rowOff>119062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62</xdr:col>
      <xdr:colOff>476250</xdr:colOff>
      <xdr:row>11</xdr:row>
      <xdr:rowOff>86915</xdr:rowOff>
    </xdr:from>
    <xdr:to>
      <xdr:col>70</xdr:col>
      <xdr:colOff>190500</xdr:colOff>
      <xdr:row>25</xdr:row>
      <xdr:rowOff>163115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1</xdr:row>
          <xdr:rowOff>28575</xdr:rowOff>
        </xdr:from>
        <xdr:to>
          <xdr:col>0</xdr:col>
          <xdr:colOff>190500</xdr:colOff>
          <xdr:row>1</xdr:row>
          <xdr:rowOff>257175</xdr:rowOff>
        </xdr:to>
        <xdr:sp macro="" textlink="">
          <xdr:nvSpPr>
            <xdr:cNvPr id="55297" name="Spinner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</xdr:row>
          <xdr:rowOff>28575</xdr:rowOff>
        </xdr:from>
        <xdr:to>
          <xdr:col>0</xdr:col>
          <xdr:colOff>190500</xdr:colOff>
          <xdr:row>2</xdr:row>
          <xdr:rowOff>257175</xdr:rowOff>
        </xdr:to>
        <xdr:sp macro="" textlink="">
          <xdr:nvSpPr>
            <xdr:cNvPr id="55298" name="Spinner 2" hidden="1">
              <a:extLst>
                <a:ext uri="{63B3BB69-23CF-44E3-9099-C40C66FF867C}">
                  <a14:compatExt spid="_x0000_s55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</xdr:row>
          <xdr:rowOff>28575</xdr:rowOff>
        </xdr:from>
        <xdr:to>
          <xdr:col>0</xdr:col>
          <xdr:colOff>190500</xdr:colOff>
          <xdr:row>3</xdr:row>
          <xdr:rowOff>257175</xdr:rowOff>
        </xdr:to>
        <xdr:sp macro="" textlink="">
          <xdr:nvSpPr>
            <xdr:cNvPr id="55299" name="Spinner 3" hidden="1">
              <a:extLst>
                <a:ext uri="{63B3BB69-23CF-44E3-9099-C40C66FF867C}">
                  <a14:compatExt spid="_x0000_s55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</xdr:row>
          <xdr:rowOff>28575</xdr:rowOff>
        </xdr:from>
        <xdr:to>
          <xdr:col>0</xdr:col>
          <xdr:colOff>190500</xdr:colOff>
          <xdr:row>4</xdr:row>
          <xdr:rowOff>257175</xdr:rowOff>
        </xdr:to>
        <xdr:sp macro="" textlink="">
          <xdr:nvSpPr>
            <xdr:cNvPr id="55300" name="Spinner 4" hidden="1">
              <a:extLst>
                <a:ext uri="{63B3BB69-23CF-44E3-9099-C40C66FF867C}">
                  <a14:compatExt spid="_x0000_s55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5</xdr:row>
          <xdr:rowOff>28575</xdr:rowOff>
        </xdr:from>
        <xdr:to>
          <xdr:col>0</xdr:col>
          <xdr:colOff>190500</xdr:colOff>
          <xdr:row>5</xdr:row>
          <xdr:rowOff>257175</xdr:rowOff>
        </xdr:to>
        <xdr:sp macro="" textlink="">
          <xdr:nvSpPr>
            <xdr:cNvPr id="55301" name="Spinner 5" hidden="1">
              <a:extLst>
                <a:ext uri="{63B3BB69-23CF-44E3-9099-C40C66FF867C}">
                  <a14:compatExt spid="_x0000_s55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6</xdr:row>
          <xdr:rowOff>28575</xdr:rowOff>
        </xdr:from>
        <xdr:to>
          <xdr:col>0</xdr:col>
          <xdr:colOff>190500</xdr:colOff>
          <xdr:row>6</xdr:row>
          <xdr:rowOff>257175</xdr:rowOff>
        </xdr:to>
        <xdr:sp macro="" textlink="">
          <xdr:nvSpPr>
            <xdr:cNvPr id="55302" name="Spinner 6" hidden="1">
              <a:extLst>
                <a:ext uri="{63B3BB69-23CF-44E3-9099-C40C66FF867C}">
                  <a14:compatExt spid="_x0000_s55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7</xdr:row>
          <xdr:rowOff>28575</xdr:rowOff>
        </xdr:from>
        <xdr:to>
          <xdr:col>0</xdr:col>
          <xdr:colOff>190500</xdr:colOff>
          <xdr:row>7</xdr:row>
          <xdr:rowOff>257175</xdr:rowOff>
        </xdr:to>
        <xdr:sp macro="" textlink="">
          <xdr:nvSpPr>
            <xdr:cNvPr id="55303" name="Spinner 7" hidden="1">
              <a:extLst>
                <a:ext uri="{63B3BB69-23CF-44E3-9099-C40C66FF867C}">
                  <a14:compatExt spid="_x0000_s55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8</xdr:row>
          <xdr:rowOff>28575</xdr:rowOff>
        </xdr:from>
        <xdr:to>
          <xdr:col>0</xdr:col>
          <xdr:colOff>190500</xdr:colOff>
          <xdr:row>8</xdr:row>
          <xdr:rowOff>257175</xdr:rowOff>
        </xdr:to>
        <xdr:sp macro="" textlink="">
          <xdr:nvSpPr>
            <xdr:cNvPr id="55304" name="Spinner 8" hidden="1">
              <a:extLst>
                <a:ext uri="{63B3BB69-23CF-44E3-9099-C40C66FF867C}">
                  <a14:compatExt spid="_x0000_s55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9</xdr:row>
          <xdr:rowOff>28575</xdr:rowOff>
        </xdr:from>
        <xdr:to>
          <xdr:col>0</xdr:col>
          <xdr:colOff>190500</xdr:colOff>
          <xdr:row>9</xdr:row>
          <xdr:rowOff>257175</xdr:rowOff>
        </xdr:to>
        <xdr:sp macro="" textlink="">
          <xdr:nvSpPr>
            <xdr:cNvPr id="55305" name="Spinner 9" hidden="1">
              <a:extLst>
                <a:ext uri="{63B3BB69-23CF-44E3-9099-C40C66FF867C}">
                  <a14:compatExt spid="_x0000_s55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10</xdr:row>
          <xdr:rowOff>28575</xdr:rowOff>
        </xdr:from>
        <xdr:to>
          <xdr:col>0</xdr:col>
          <xdr:colOff>190500</xdr:colOff>
          <xdr:row>10</xdr:row>
          <xdr:rowOff>257175</xdr:rowOff>
        </xdr:to>
        <xdr:sp macro="" textlink="">
          <xdr:nvSpPr>
            <xdr:cNvPr id="55306" name="Spinner 10" hidden="1">
              <a:extLst>
                <a:ext uri="{63B3BB69-23CF-44E3-9099-C40C66FF867C}">
                  <a14:compatExt spid="_x0000_s55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11</xdr:row>
          <xdr:rowOff>28575</xdr:rowOff>
        </xdr:from>
        <xdr:to>
          <xdr:col>0</xdr:col>
          <xdr:colOff>190500</xdr:colOff>
          <xdr:row>11</xdr:row>
          <xdr:rowOff>257175</xdr:rowOff>
        </xdr:to>
        <xdr:sp macro="" textlink="">
          <xdr:nvSpPr>
            <xdr:cNvPr id="55307" name="Spinner 11" hidden="1">
              <a:extLst>
                <a:ext uri="{63B3BB69-23CF-44E3-9099-C40C66FF867C}">
                  <a14:compatExt spid="_x0000_s55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12</xdr:row>
          <xdr:rowOff>28575</xdr:rowOff>
        </xdr:from>
        <xdr:to>
          <xdr:col>0</xdr:col>
          <xdr:colOff>190500</xdr:colOff>
          <xdr:row>12</xdr:row>
          <xdr:rowOff>257175</xdr:rowOff>
        </xdr:to>
        <xdr:sp macro="" textlink="">
          <xdr:nvSpPr>
            <xdr:cNvPr id="55308" name="Spinner 12" hidden="1">
              <a:extLst>
                <a:ext uri="{63B3BB69-23CF-44E3-9099-C40C66FF867C}">
                  <a14:compatExt spid="_x0000_s55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13</xdr:row>
          <xdr:rowOff>28575</xdr:rowOff>
        </xdr:from>
        <xdr:to>
          <xdr:col>0</xdr:col>
          <xdr:colOff>190500</xdr:colOff>
          <xdr:row>13</xdr:row>
          <xdr:rowOff>257175</xdr:rowOff>
        </xdr:to>
        <xdr:sp macro="" textlink="">
          <xdr:nvSpPr>
            <xdr:cNvPr id="55309" name="Spinner 13" hidden="1">
              <a:extLst>
                <a:ext uri="{63B3BB69-23CF-44E3-9099-C40C66FF867C}">
                  <a14:compatExt spid="_x0000_s55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14</xdr:row>
          <xdr:rowOff>28575</xdr:rowOff>
        </xdr:from>
        <xdr:to>
          <xdr:col>0</xdr:col>
          <xdr:colOff>190500</xdr:colOff>
          <xdr:row>14</xdr:row>
          <xdr:rowOff>257175</xdr:rowOff>
        </xdr:to>
        <xdr:sp macro="" textlink="">
          <xdr:nvSpPr>
            <xdr:cNvPr id="55310" name="Spinner 14" hidden="1">
              <a:extLst>
                <a:ext uri="{63B3BB69-23CF-44E3-9099-C40C66FF867C}">
                  <a14:compatExt spid="_x0000_s55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15</xdr:row>
          <xdr:rowOff>28575</xdr:rowOff>
        </xdr:from>
        <xdr:to>
          <xdr:col>0</xdr:col>
          <xdr:colOff>190500</xdr:colOff>
          <xdr:row>15</xdr:row>
          <xdr:rowOff>257175</xdr:rowOff>
        </xdr:to>
        <xdr:sp macro="" textlink="">
          <xdr:nvSpPr>
            <xdr:cNvPr id="55311" name="Spinner 15" hidden="1">
              <a:extLst>
                <a:ext uri="{63B3BB69-23CF-44E3-9099-C40C66FF867C}">
                  <a14:compatExt spid="_x0000_s55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16</xdr:row>
          <xdr:rowOff>28575</xdr:rowOff>
        </xdr:from>
        <xdr:to>
          <xdr:col>0</xdr:col>
          <xdr:colOff>190500</xdr:colOff>
          <xdr:row>16</xdr:row>
          <xdr:rowOff>257175</xdr:rowOff>
        </xdr:to>
        <xdr:sp macro="" textlink="">
          <xdr:nvSpPr>
            <xdr:cNvPr id="55312" name="Spinner 16" hidden="1">
              <a:extLst>
                <a:ext uri="{63B3BB69-23CF-44E3-9099-C40C66FF867C}">
                  <a14:compatExt spid="_x0000_s55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17</xdr:row>
          <xdr:rowOff>28575</xdr:rowOff>
        </xdr:from>
        <xdr:to>
          <xdr:col>0</xdr:col>
          <xdr:colOff>190500</xdr:colOff>
          <xdr:row>17</xdr:row>
          <xdr:rowOff>257175</xdr:rowOff>
        </xdr:to>
        <xdr:sp macro="" textlink="">
          <xdr:nvSpPr>
            <xdr:cNvPr id="55313" name="Spinner 17" hidden="1">
              <a:extLst>
                <a:ext uri="{63B3BB69-23CF-44E3-9099-C40C66FF867C}">
                  <a14:compatExt spid="_x0000_s55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18</xdr:row>
          <xdr:rowOff>28575</xdr:rowOff>
        </xdr:from>
        <xdr:to>
          <xdr:col>0</xdr:col>
          <xdr:colOff>190500</xdr:colOff>
          <xdr:row>18</xdr:row>
          <xdr:rowOff>257175</xdr:rowOff>
        </xdr:to>
        <xdr:sp macro="" textlink="">
          <xdr:nvSpPr>
            <xdr:cNvPr id="55314" name="Spinner 18" hidden="1">
              <a:extLst>
                <a:ext uri="{63B3BB69-23CF-44E3-9099-C40C66FF867C}">
                  <a14:compatExt spid="_x0000_s55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19</xdr:row>
          <xdr:rowOff>28575</xdr:rowOff>
        </xdr:from>
        <xdr:to>
          <xdr:col>0</xdr:col>
          <xdr:colOff>190500</xdr:colOff>
          <xdr:row>19</xdr:row>
          <xdr:rowOff>257175</xdr:rowOff>
        </xdr:to>
        <xdr:sp macro="" textlink="">
          <xdr:nvSpPr>
            <xdr:cNvPr id="55315" name="Spinner 19" hidden="1">
              <a:extLst>
                <a:ext uri="{63B3BB69-23CF-44E3-9099-C40C66FF867C}">
                  <a14:compatExt spid="_x0000_s55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20</xdr:row>
          <xdr:rowOff>28575</xdr:rowOff>
        </xdr:from>
        <xdr:to>
          <xdr:col>0</xdr:col>
          <xdr:colOff>190500</xdr:colOff>
          <xdr:row>20</xdr:row>
          <xdr:rowOff>257175</xdr:rowOff>
        </xdr:to>
        <xdr:sp macro="" textlink="">
          <xdr:nvSpPr>
            <xdr:cNvPr id="55316" name="Spinner 20" hidden="1">
              <a:extLst>
                <a:ext uri="{63B3BB69-23CF-44E3-9099-C40C66FF867C}">
                  <a14:compatExt spid="_x0000_s55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21</xdr:row>
          <xdr:rowOff>28575</xdr:rowOff>
        </xdr:from>
        <xdr:to>
          <xdr:col>0</xdr:col>
          <xdr:colOff>190500</xdr:colOff>
          <xdr:row>21</xdr:row>
          <xdr:rowOff>257175</xdr:rowOff>
        </xdr:to>
        <xdr:sp macro="" textlink="">
          <xdr:nvSpPr>
            <xdr:cNvPr id="55317" name="Spinner 21" hidden="1">
              <a:extLst>
                <a:ext uri="{63B3BB69-23CF-44E3-9099-C40C66FF867C}">
                  <a14:compatExt spid="_x0000_s55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22</xdr:row>
          <xdr:rowOff>28575</xdr:rowOff>
        </xdr:from>
        <xdr:to>
          <xdr:col>0</xdr:col>
          <xdr:colOff>190500</xdr:colOff>
          <xdr:row>22</xdr:row>
          <xdr:rowOff>257175</xdr:rowOff>
        </xdr:to>
        <xdr:sp macro="" textlink="">
          <xdr:nvSpPr>
            <xdr:cNvPr id="55318" name="Spinner 22" hidden="1">
              <a:extLst>
                <a:ext uri="{63B3BB69-23CF-44E3-9099-C40C66FF867C}">
                  <a14:compatExt spid="_x0000_s55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23</xdr:row>
          <xdr:rowOff>28575</xdr:rowOff>
        </xdr:from>
        <xdr:to>
          <xdr:col>0</xdr:col>
          <xdr:colOff>190500</xdr:colOff>
          <xdr:row>23</xdr:row>
          <xdr:rowOff>257175</xdr:rowOff>
        </xdr:to>
        <xdr:sp macro="" textlink="">
          <xdr:nvSpPr>
            <xdr:cNvPr id="55319" name="Spinner 23" hidden="1">
              <a:extLst>
                <a:ext uri="{63B3BB69-23CF-44E3-9099-C40C66FF867C}">
                  <a14:compatExt spid="_x0000_s55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24</xdr:row>
          <xdr:rowOff>28575</xdr:rowOff>
        </xdr:from>
        <xdr:to>
          <xdr:col>0</xdr:col>
          <xdr:colOff>190500</xdr:colOff>
          <xdr:row>24</xdr:row>
          <xdr:rowOff>257175</xdr:rowOff>
        </xdr:to>
        <xdr:sp macro="" textlink="">
          <xdr:nvSpPr>
            <xdr:cNvPr id="55320" name="Spinner 24" hidden="1">
              <a:extLst>
                <a:ext uri="{63B3BB69-23CF-44E3-9099-C40C66FF867C}">
                  <a14:compatExt spid="_x0000_s55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25</xdr:row>
          <xdr:rowOff>28575</xdr:rowOff>
        </xdr:from>
        <xdr:to>
          <xdr:col>0</xdr:col>
          <xdr:colOff>190500</xdr:colOff>
          <xdr:row>25</xdr:row>
          <xdr:rowOff>257175</xdr:rowOff>
        </xdr:to>
        <xdr:sp macro="" textlink="">
          <xdr:nvSpPr>
            <xdr:cNvPr id="55321" name="Spinner 25" hidden="1">
              <a:extLst>
                <a:ext uri="{63B3BB69-23CF-44E3-9099-C40C66FF867C}">
                  <a14:compatExt spid="_x0000_s55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595312</xdr:colOff>
      <xdr:row>4</xdr:row>
      <xdr:rowOff>166687</xdr:rowOff>
    </xdr:from>
    <xdr:to>
      <xdr:col>12</xdr:col>
      <xdr:colOff>290512</xdr:colOff>
      <xdr:row>19</xdr:row>
      <xdr:rowOff>52387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440531</xdr:colOff>
      <xdr:row>2</xdr:row>
      <xdr:rowOff>1701</xdr:rowOff>
    </xdr:from>
    <xdr:to>
      <xdr:col>18</xdr:col>
      <xdr:colOff>23812</xdr:colOff>
      <xdr:row>31</xdr:row>
      <xdr:rowOff>96951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247650</xdr:colOff>
          <xdr:row>32</xdr:row>
          <xdr:rowOff>76200</xdr:rowOff>
        </xdr:from>
        <xdr:to>
          <xdr:col>5</xdr:col>
          <xdr:colOff>381000</xdr:colOff>
          <xdr:row>36</xdr:row>
          <xdr:rowOff>152400</xdr:rowOff>
        </xdr:to>
        <xdr:sp macro="" textlink="">
          <xdr:nvSpPr>
            <xdr:cNvPr id="18433" name="Spinner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32</xdr:row>
          <xdr:rowOff>66675</xdr:rowOff>
        </xdr:from>
        <xdr:to>
          <xdr:col>6</xdr:col>
          <xdr:colOff>304800</xdr:colOff>
          <xdr:row>36</xdr:row>
          <xdr:rowOff>142875</xdr:rowOff>
        </xdr:to>
        <xdr:sp macro="" textlink="">
          <xdr:nvSpPr>
            <xdr:cNvPr id="18434" name="Spinner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32</xdr:row>
          <xdr:rowOff>76200</xdr:rowOff>
        </xdr:from>
        <xdr:to>
          <xdr:col>7</xdr:col>
          <xdr:colOff>142875</xdr:colOff>
          <xdr:row>36</xdr:row>
          <xdr:rowOff>152400</xdr:rowOff>
        </xdr:to>
        <xdr:sp macro="" textlink="">
          <xdr:nvSpPr>
            <xdr:cNvPr id="18435" name="Spinner 3" hidden="1">
              <a:extLst>
                <a:ext uri="{63B3BB69-23CF-44E3-9099-C40C66FF867C}">
                  <a14:compatExt spid="_x0000_s18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295275</xdr:colOff>
          <xdr:row>32</xdr:row>
          <xdr:rowOff>76200</xdr:rowOff>
        </xdr:from>
        <xdr:to>
          <xdr:col>7</xdr:col>
          <xdr:colOff>428625</xdr:colOff>
          <xdr:row>36</xdr:row>
          <xdr:rowOff>152400</xdr:rowOff>
        </xdr:to>
        <xdr:sp macro="" textlink="">
          <xdr:nvSpPr>
            <xdr:cNvPr id="18436" name="Spinner 4" hidden="1">
              <a:extLst>
                <a:ext uri="{63B3BB69-23CF-44E3-9099-C40C66FF867C}">
                  <a14:compatExt spid="_x0000_s18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32</xdr:row>
          <xdr:rowOff>95250</xdr:rowOff>
        </xdr:from>
        <xdr:to>
          <xdr:col>8</xdr:col>
          <xdr:colOff>238125</xdr:colOff>
          <xdr:row>36</xdr:row>
          <xdr:rowOff>171450</xdr:rowOff>
        </xdr:to>
        <xdr:sp macro="" textlink="">
          <xdr:nvSpPr>
            <xdr:cNvPr id="18437" name="Spinner 5" hidden="1">
              <a:extLst>
                <a:ext uri="{63B3BB69-23CF-44E3-9099-C40C66FF867C}">
                  <a14:compatExt spid="_x0000_s18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381000</xdr:colOff>
          <xdr:row>32</xdr:row>
          <xdr:rowOff>66675</xdr:rowOff>
        </xdr:from>
        <xdr:to>
          <xdr:col>9</xdr:col>
          <xdr:colOff>66675</xdr:colOff>
          <xdr:row>36</xdr:row>
          <xdr:rowOff>142875</xdr:rowOff>
        </xdr:to>
        <xdr:sp macro="" textlink="">
          <xdr:nvSpPr>
            <xdr:cNvPr id="18438" name="Spinner 6" hidden="1">
              <a:extLst>
                <a:ext uri="{63B3BB69-23CF-44E3-9099-C40C66FF867C}">
                  <a14:compatExt spid="_x0000_s18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209550</xdr:colOff>
          <xdr:row>32</xdr:row>
          <xdr:rowOff>76200</xdr:rowOff>
        </xdr:from>
        <xdr:to>
          <xdr:col>10</xdr:col>
          <xdr:colOff>38100</xdr:colOff>
          <xdr:row>36</xdr:row>
          <xdr:rowOff>152400</xdr:rowOff>
        </xdr:to>
        <xdr:sp macro="" textlink="">
          <xdr:nvSpPr>
            <xdr:cNvPr id="18439" name="Spinner 7" hidden="1">
              <a:extLst>
                <a:ext uri="{63B3BB69-23CF-44E3-9099-C40C66FF867C}">
                  <a14:compatExt spid="_x0000_s18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161925</xdr:colOff>
          <xdr:row>32</xdr:row>
          <xdr:rowOff>104775</xdr:rowOff>
        </xdr:from>
        <xdr:to>
          <xdr:col>10</xdr:col>
          <xdr:colOff>295275</xdr:colOff>
          <xdr:row>36</xdr:row>
          <xdr:rowOff>180975</xdr:rowOff>
        </xdr:to>
        <xdr:sp macro="" textlink="">
          <xdr:nvSpPr>
            <xdr:cNvPr id="18440" name="Spinner 8" hidden="1">
              <a:extLst>
                <a:ext uri="{63B3BB69-23CF-44E3-9099-C40C66FF867C}">
                  <a14:compatExt spid="_x0000_s18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47</xdr:col>
      <xdr:colOff>476250</xdr:colOff>
      <xdr:row>11</xdr:row>
      <xdr:rowOff>86915</xdr:rowOff>
    </xdr:from>
    <xdr:to>
      <xdr:col>55</xdr:col>
      <xdr:colOff>190500</xdr:colOff>
      <xdr:row>25</xdr:row>
      <xdr:rowOff>163115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485775</xdr:colOff>
          <xdr:row>32</xdr:row>
          <xdr:rowOff>66675</xdr:rowOff>
        </xdr:from>
        <xdr:to>
          <xdr:col>6</xdr:col>
          <xdr:colOff>9525</xdr:colOff>
          <xdr:row>36</xdr:row>
          <xdr:rowOff>142875</xdr:rowOff>
        </xdr:to>
        <xdr:sp macro="" textlink="">
          <xdr:nvSpPr>
            <xdr:cNvPr id="18441" name="Spinner 9" hidden="1">
              <a:extLst>
                <a:ext uri="{63B3BB69-23CF-44E3-9099-C40C66FF867C}">
                  <a14:compatExt spid="_x0000_s18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438150</xdr:colOff>
          <xdr:row>32</xdr:row>
          <xdr:rowOff>114300</xdr:rowOff>
        </xdr:from>
        <xdr:to>
          <xdr:col>11</xdr:col>
          <xdr:colOff>133350</xdr:colOff>
          <xdr:row>37</xdr:row>
          <xdr:rowOff>0</xdr:rowOff>
        </xdr:to>
        <xdr:sp macro="" textlink="">
          <xdr:nvSpPr>
            <xdr:cNvPr id="18442" name="Spinner 10" hidden="1">
              <a:extLst>
                <a:ext uri="{63B3BB69-23CF-44E3-9099-C40C66FF867C}">
                  <a14:compatExt spid="_x0000_s18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257175</xdr:colOff>
          <xdr:row>32</xdr:row>
          <xdr:rowOff>133350</xdr:rowOff>
        </xdr:from>
        <xdr:to>
          <xdr:col>11</xdr:col>
          <xdr:colOff>390525</xdr:colOff>
          <xdr:row>37</xdr:row>
          <xdr:rowOff>19050</xdr:rowOff>
        </xdr:to>
        <xdr:sp macro="" textlink="">
          <xdr:nvSpPr>
            <xdr:cNvPr id="18443" name="Spinner 11" hidden="1">
              <a:extLst>
                <a:ext uri="{63B3BB69-23CF-44E3-9099-C40C66FF867C}">
                  <a14:compatExt spid="_x0000_s18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533400</xdr:colOff>
          <xdr:row>32</xdr:row>
          <xdr:rowOff>142875</xdr:rowOff>
        </xdr:from>
        <xdr:to>
          <xdr:col>11</xdr:col>
          <xdr:colOff>666750</xdr:colOff>
          <xdr:row>37</xdr:row>
          <xdr:rowOff>28575</xdr:rowOff>
        </xdr:to>
        <xdr:sp macro="" textlink="">
          <xdr:nvSpPr>
            <xdr:cNvPr id="18444" name="Spinner 12" hidden="1">
              <a:extLst>
                <a:ext uri="{63B3BB69-23CF-44E3-9099-C40C66FF867C}">
                  <a14:compatExt spid="_x0000_s18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819150</xdr:colOff>
          <xdr:row>32</xdr:row>
          <xdr:rowOff>114300</xdr:rowOff>
        </xdr:from>
        <xdr:to>
          <xdr:col>12</xdr:col>
          <xdr:colOff>85725</xdr:colOff>
          <xdr:row>36</xdr:row>
          <xdr:rowOff>190500</xdr:rowOff>
        </xdr:to>
        <xdr:sp macro="" textlink="">
          <xdr:nvSpPr>
            <xdr:cNvPr id="18445" name="Spinner 13" hidden="1">
              <a:extLst>
                <a:ext uri="{63B3BB69-23CF-44E3-9099-C40C66FF867C}">
                  <a14:compatExt spid="_x0000_s18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228600</xdr:colOff>
          <xdr:row>32</xdr:row>
          <xdr:rowOff>123825</xdr:rowOff>
        </xdr:from>
        <xdr:to>
          <xdr:col>12</xdr:col>
          <xdr:colOff>361950</xdr:colOff>
          <xdr:row>37</xdr:row>
          <xdr:rowOff>9525</xdr:rowOff>
        </xdr:to>
        <xdr:sp macro="" textlink="">
          <xdr:nvSpPr>
            <xdr:cNvPr id="18446" name="Spinner 14" hidden="1">
              <a:extLst>
                <a:ext uri="{63B3BB69-23CF-44E3-9099-C40C66FF867C}">
                  <a14:compatExt spid="_x0000_s18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485775</xdr:colOff>
          <xdr:row>32</xdr:row>
          <xdr:rowOff>123825</xdr:rowOff>
        </xdr:from>
        <xdr:to>
          <xdr:col>12</xdr:col>
          <xdr:colOff>619125</xdr:colOff>
          <xdr:row>37</xdr:row>
          <xdr:rowOff>9525</xdr:rowOff>
        </xdr:to>
        <xdr:sp macro="" textlink="">
          <xdr:nvSpPr>
            <xdr:cNvPr id="18447" name="Spinner 15" hidden="1">
              <a:extLst>
                <a:ext uri="{63B3BB69-23CF-44E3-9099-C40C66FF867C}">
                  <a14:compatExt spid="_x0000_s18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771525</xdr:colOff>
          <xdr:row>32</xdr:row>
          <xdr:rowOff>142875</xdr:rowOff>
        </xdr:from>
        <xdr:to>
          <xdr:col>13</xdr:col>
          <xdr:colOff>38100</xdr:colOff>
          <xdr:row>37</xdr:row>
          <xdr:rowOff>28575</xdr:rowOff>
        </xdr:to>
        <xdr:sp macro="" textlink="">
          <xdr:nvSpPr>
            <xdr:cNvPr id="18448" name="Spinner 16" hidden="1">
              <a:extLst>
                <a:ext uri="{63B3BB69-23CF-44E3-9099-C40C66FF867C}">
                  <a14:compatExt spid="_x0000_s18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171450</xdr:colOff>
          <xdr:row>32</xdr:row>
          <xdr:rowOff>142875</xdr:rowOff>
        </xdr:from>
        <xdr:to>
          <xdr:col>14</xdr:col>
          <xdr:colOff>57150</xdr:colOff>
          <xdr:row>37</xdr:row>
          <xdr:rowOff>28575</xdr:rowOff>
        </xdr:to>
        <xdr:sp macro="" textlink="">
          <xdr:nvSpPr>
            <xdr:cNvPr id="18449" name="Spinner 17" hidden="1">
              <a:extLst>
                <a:ext uri="{63B3BB69-23CF-44E3-9099-C40C66FF867C}">
                  <a14:compatExt spid="_x0000_s18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200025</xdr:colOff>
          <xdr:row>32</xdr:row>
          <xdr:rowOff>161925</xdr:rowOff>
        </xdr:from>
        <xdr:to>
          <xdr:col>15</xdr:col>
          <xdr:colOff>85725</xdr:colOff>
          <xdr:row>37</xdr:row>
          <xdr:rowOff>47625</xdr:rowOff>
        </xdr:to>
        <xdr:sp macro="" textlink="">
          <xdr:nvSpPr>
            <xdr:cNvPr id="18450" name="Spinner 18" hidden="1">
              <a:extLst>
                <a:ext uri="{63B3BB69-23CF-44E3-9099-C40C66FF867C}">
                  <a14:compatExt spid="_x0000_s18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209550</xdr:colOff>
          <xdr:row>32</xdr:row>
          <xdr:rowOff>161925</xdr:rowOff>
        </xdr:from>
        <xdr:to>
          <xdr:col>15</xdr:col>
          <xdr:colOff>342900</xdr:colOff>
          <xdr:row>37</xdr:row>
          <xdr:rowOff>47625</xdr:rowOff>
        </xdr:to>
        <xdr:sp macro="" textlink="">
          <xdr:nvSpPr>
            <xdr:cNvPr id="18451" name="Spinner 19" hidden="1">
              <a:extLst>
                <a:ext uri="{63B3BB69-23CF-44E3-9099-C40C66FF867C}">
                  <a14:compatExt spid="_x0000_s18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485775</xdr:colOff>
          <xdr:row>32</xdr:row>
          <xdr:rowOff>161925</xdr:rowOff>
        </xdr:from>
        <xdr:to>
          <xdr:col>15</xdr:col>
          <xdr:colOff>619125</xdr:colOff>
          <xdr:row>37</xdr:row>
          <xdr:rowOff>47625</xdr:rowOff>
        </xdr:to>
        <xdr:sp macro="" textlink="">
          <xdr:nvSpPr>
            <xdr:cNvPr id="18452" name="Spinner 20" hidden="1">
              <a:extLst>
                <a:ext uri="{63B3BB69-23CF-44E3-9099-C40C66FF867C}">
                  <a14:compatExt spid="_x0000_s18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762000</xdr:colOff>
          <xdr:row>32</xdr:row>
          <xdr:rowOff>142875</xdr:rowOff>
        </xdr:from>
        <xdr:to>
          <xdr:col>16</xdr:col>
          <xdr:colOff>19050</xdr:colOff>
          <xdr:row>37</xdr:row>
          <xdr:rowOff>28575</xdr:rowOff>
        </xdr:to>
        <xdr:sp macro="" textlink="">
          <xdr:nvSpPr>
            <xdr:cNvPr id="18453" name="Spinner 21" hidden="1">
              <a:extLst>
                <a:ext uri="{63B3BB69-23CF-44E3-9099-C40C66FF867C}">
                  <a14:compatExt spid="_x0000_s18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171450</xdr:colOff>
          <xdr:row>32</xdr:row>
          <xdr:rowOff>161925</xdr:rowOff>
        </xdr:from>
        <xdr:to>
          <xdr:col>16</xdr:col>
          <xdr:colOff>304800</xdr:colOff>
          <xdr:row>37</xdr:row>
          <xdr:rowOff>47625</xdr:rowOff>
        </xdr:to>
        <xdr:sp macro="" textlink="">
          <xdr:nvSpPr>
            <xdr:cNvPr id="18454" name="Spinner 22" hidden="1">
              <a:extLst>
                <a:ext uri="{63B3BB69-23CF-44E3-9099-C40C66FF867C}">
                  <a14:compatExt spid="_x0000_s18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428625</xdr:colOff>
          <xdr:row>32</xdr:row>
          <xdr:rowOff>171450</xdr:rowOff>
        </xdr:from>
        <xdr:to>
          <xdr:col>16</xdr:col>
          <xdr:colOff>561975</xdr:colOff>
          <xdr:row>37</xdr:row>
          <xdr:rowOff>57150</xdr:rowOff>
        </xdr:to>
        <xdr:sp macro="" textlink="">
          <xdr:nvSpPr>
            <xdr:cNvPr id="18455" name="Spinner 23" hidden="1">
              <a:extLst>
                <a:ext uri="{63B3BB69-23CF-44E3-9099-C40C66FF867C}">
                  <a14:compatExt spid="_x0000_s18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714375</xdr:colOff>
          <xdr:row>32</xdr:row>
          <xdr:rowOff>142875</xdr:rowOff>
        </xdr:from>
        <xdr:to>
          <xdr:col>16</xdr:col>
          <xdr:colOff>847725</xdr:colOff>
          <xdr:row>37</xdr:row>
          <xdr:rowOff>28575</xdr:rowOff>
        </xdr:to>
        <xdr:sp macro="" textlink="">
          <xdr:nvSpPr>
            <xdr:cNvPr id="18456" name="Spinner 24" hidden="1">
              <a:extLst>
                <a:ext uri="{63B3BB69-23CF-44E3-9099-C40C66FF867C}">
                  <a14:compatExt spid="_x0000_s18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104775</xdr:colOff>
          <xdr:row>32</xdr:row>
          <xdr:rowOff>161925</xdr:rowOff>
        </xdr:from>
        <xdr:to>
          <xdr:col>17</xdr:col>
          <xdr:colOff>238125</xdr:colOff>
          <xdr:row>37</xdr:row>
          <xdr:rowOff>47625</xdr:rowOff>
        </xdr:to>
        <xdr:sp macro="" textlink="">
          <xdr:nvSpPr>
            <xdr:cNvPr id="18457" name="Spinner 25" hidden="1">
              <a:extLst>
                <a:ext uri="{63B3BB69-23CF-44E3-9099-C40C66FF867C}">
                  <a14:compatExt spid="_x0000_s18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764645</xdr:colOff>
      <xdr:row>2</xdr:row>
      <xdr:rowOff>17576</xdr:rowOff>
    </xdr:from>
    <xdr:to>
      <xdr:col>23</xdr:col>
      <xdr:colOff>52916</xdr:colOff>
      <xdr:row>24</xdr:row>
      <xdr:rowOff>42333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48</xdr:col>
      <xdr:colOff>476250</xdr:colOff>
      <xdr:row>11</xdr:row>
      <xdr:rowOff>86915</xdr:rowOff>
    </xdr:from>
    <xdr:to>
      <xdr:col>56</xdr:col>
      <xdr:colOff>190500</xdr:colOff>
      <xdr:row>25</xdr:row>
      <xdr:rowOff>163115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887105</xdr:colOff>
      <xdr:row>2</xdr:row>
      <xdr:rowOff>49326</xdr:rowOff>
    </xdr:from>
    <xdr:to>
      <xdr:col>27</xdr:col>
      <xdr:colOff>52047</xdr:colOff>
      <xdr:row>24</xdr:row>
      <xdr:rowOff>188799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42</xdr:col>
      <xdr:colOff>476250</xdr:colOff>
      <xdr:row>11</xdr:row>
      <xdr:rowOff>86915</xdr:rowOff>
    </xdr:from>
    <xdr:to>
      <xdr:col>50</xdr:col>
      <xdr:colOff>190500</xdr:colOff>
      <xdr:row>13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764645</xdr:colOff>
      <xdr:row>2</xdr:row>
      <xdr:rowOff>17576</xdr:rowOff>
    </xdr:from>
    <xdr:to>
      <xdr:col>24</xdr:col>
      <xdr:colOff>52916</xdr:colOff>
      <xdr:row>24</xdr:row>
      <xdr:rowOff>42333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49</xdr:col>
      <xdr:colOff>476250</xdr:colOff>
      <xdr:row>11</xdr:row>
      <xdr:rowOff>86915</xdr:rowOff>
    </xdr:from>
    <xdr:to>
      <xdr:col>57</xdr:col>
      <xdr:colOff>190500</xdr:colOff>
      <xdr:row>25</xdr:row>
      <xdr:rowOff>163115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1</xdr:row>
          <xdr:rowOff>28575</xdr:rowOff>
        </xdr:from>
        <xdr:to>
          <xdr:col>0</xdr:col>
          <xdr:colOff>190500</xdr:colOff>
          <xdr:row>1</xdr:row>
          <xdr:rowOff>257175</xdr:rowOff>
        </xdr:to>
        <xdr:sp macro="" textlink="">
          <xdr:nvSpPr>
            <xdr:cNvPr id="33793" name="Spinner 1" hidden="1">
              <a:extLst>
                <a:ext uri="{63B3BB69-23CF-44E3-9099-C40C66FF867C}">
                  <a14:compatExt spid="_x0000_s337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</xdr:row>
          <xdr:rowOff>28575</xdr:rowOff>
        </xdr:from>
        <xdr:to>
          <xdr:col>0</xdr:col>
          <xdr:colOff>190500</xdr:colOff>
          <xdr:row>2</xdr:row>
          <xdr:rowOff>257175</xdr:rowOff>
        </xdr:to>
        <xdr:sp macro="" textlink="">
          <xdr:nvSpPr>
            <xdr:cNvPr id="33795" name="Spinner 3" hidden="1">
              <a:extLst>
                <a:ext uri="{63B3BB69-23CF-44E3-9099-C40C66FF867C}">
                  <a14:compatExt spid="_x0000_s337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</xdr:row>
          <xdr:rowOff>28575</xdr:rowOff>
        </xdr:from>
        <xdr:to>
          <xdr:col>0</xdr:col>
          <xdr:colOff>190500</xdr:colOff>
          <xdr:row>3</xdr:row>
          <xdr:rowOff>257175</xdr:rowOff>
        </xdr:to>
        <xdr:sp macro="" textlink="">
          <xdr:nvSpPr>
            <xdr:cNvPr id="33797" name="Spinner 5" hidden="1">
              <a:extLst>
                <a:ext uri="{63B3BB69-23CF-44E3-9099-C40C66FF867C}">
                  <a14:compatExt spid="_x0000_s337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</xdr:row>
          <xdr:rowOff>28575</xdr:rowOff>
        </xdr:from>
        <xdr:to>
          <xdr:col>0</xdr:col>
          <xdr:colOff>190500</xdr:colOff>
          <xdr:row>4</xdr:row>
          <xdr:rowOff>257175</xdr:rowOff>
        </xdr:to>
        <xdr:sp macro="" textlink="">
          <xdr:nvSpPr>
            <xdr:cNvPr id="33799" name="Spinner 7" hidden="1">
              <a:extLst>
                <a:ext uri="{63B3BB69-23CF-44E3-9099-C40C66FF867C}">
                  <a14:compatExt spid="_x0000_s337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5</xdr:row>
          <xdr:rowOff>28575</xdr:rowOff>
        </xdr:from>
        <xdr:to>
          <xdr:col>0</xdr:col>
          <xdr:colOff>190500</xdr:colOff>
          <xdr:row>5</xdr:row>
          <xdr:rowOff>257175</xdr:rowOff>
        </xdr:to>
        <xdr:sp macro="" textlink="">
          <xdr:nvSpPr>
            <xdr:cNvPr id="33800" name="Spinner 8" hidden="1">
              <a:extLst>
                <a:ext uri="{63B3BB69-23CF-44E3-9099-C40C66FF867C}">
                  <a14:compatExt spid="_x0000_s338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6</xdr:row>
          <xdr:rowOff>28575</xdr:rowOff>
        </xdr:from>
        <xdr:to>
          <xdr:col>0</xdr:col>
          <xdr:colOff>190500</xdr:colOff>
          <xdr:row>6</xdr:row>
          <xdr:rowOff>257175</xdr:rowOff>
        </xdr:to>
        <xdr:sp macro="" textlink="">
          <xdr:nvSpPr>
            <xdr:cNvPr id="33801" name="Spinner 9" hidden="1">
              <a:extLst>
                <a:ext uri="{63B3BB69-23CF-44E3-9099-C40C66FF867C}">
                  <a14:compatExt spid="_x0000_s338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7</xdr:row>
          <xdr:rowOff>28575</xdr:rowOff>
        </xdr:from>
        <xdr:to>
          <xdr:col>0</xdr:col>
          <xdr:colOff>190500</xdr:colOff>
          <xdr:row>7</xdr:row>
          <xdr:rowOff>257175</xdr:rowOff>
        </xdr:to>
        <xdr:sp macro="" textlink="">
          <xdr:nvSpPr>
            <xdr:cNvPr id="33802" name="Spinner 10" hidden="1">
              <a:extLst>
                <a:ext uri="{63B3BB69-23CF-44E3-9099-C40C66FF867C}">
                  <a14:compatExt spid="_x0000_s338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8</xdr:row>
          <xdr:rowOff>28575</xdr:rowOff>
        </xdr:from>
        <xdr:to>
          <xdr:col>0</xdr:col>
          <xdr:colOff>190500</xdr:colOff>
          <xdr:row>8</xdr:row>
          <xdr:rowOff>257175</xdr:rowOff>
        </xdr:to>
        <xdr:sp macro="" textlink="">
          <xdr:nvSpPr>
            <xdr:cNvPr id="33803" name="Spinner 11" hidden="1">
              <a:extLst>
                <a:ext uri="{63B3BB69-23CF-44E3-9099-C40C66FF867C}">
                  <a14:compatExt spid="_x0000_s338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9</xdr:row>
          <xdr:rowOff>28575</xdr:rowOff>
        </xdr:from>
        <xdr:to>
          <xdr:col>0</xdr:col>
          <xdr:colOff>190500</xdr:colOff>
          <xdr:row>9</xdr:row>
          <xdr:rowOff>257175</xdr:rowOff>
        </xdr:to>
        <xdr:sp macro="" textlink="">
          <xdr:nvSpPr>
            <xdr:cNvPr id="33804" name="Spinner 12" hidden="1">
              <a:extLst>
                <a:ext uri="{63B3BB69-23CF-44E3-9099-C40C66FF867C}">
                  <a14:compatExt spid="_x0000_s338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10</xdr:row>
          <xdr:rowOff>28575</xdr:rowOff>
        </xdr:from>
        <xdr:to>
          <xdr:col>0</xdr:col>
          <xdr:colOff>190500</xdr:colOff>
          <xdr:row>10</xdr:row>
          <xdr:rowOff>257175</xdr:rowOff>
        </xdr:to>
        <xdr:sp macro="" textlink="">
          <xdr:nvSpPr>
            <xdr:cNvPr id="33805" name="Spinner 13" hidden="1">
              <a:extLst>
                <a:ext uri="{63B3BB69-23CF-44E3-9099-C40C66FF867C}">
                  <a14:compatExt spid="_x0000_s338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11</xdr:row>
          <xdr:rowOff>28575</xdr:rowOff>
        </xdr:from>
        <xdr:to>
          <xdr:col>0</xdr:col>
          <xdr:colOff>190500</xdr:colOff>
          <xdr:row>11</xdr:row>
          <xdr:rowOff>257175</xdr:rowOff>
        </xdr:to>
        <xdr:sp macro="" textlink="">
          <xdr:nvSpPr>
            <xdr:cNvPr id="33806" name="Spinner 14" hidden="1">
              <a:extLst>
                <a:ext uri="{63B3BB69-23CF-44E3-9099-C40C66FF867C}">
                  <a14:compatExt spid="_x0000_s338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12</xdr:row>
          <xdr:rowOff>28575</xdr:rowOff>
        </xdr:from>
        <xdr:to>
          <xdr:col>0</xdr:col>
          <xdr:colOff>190500</xdr:colOff>
          <xdr:row>12</xdr:row>
          <xdr:rowOff>257175</xdr:rowOff>
        </xdr:to>
        <xdr:sp macro="" textlink="">
          <xdr:nvSpPr>
            <xdr:cNvPr id="33808" name="Spinner 16" hidden="1">
              <a:extLst>
                <a:ext uri="{63B3BB69-23CF-44E3-9099-C40C66FF867C}">
                  <a14:compatExt spid="_x0000_s338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13</xdr:row>
          <xdr:rowOff>28575</xdr:rowOff>
        </xdr:from>
        <xdr:to>
          <xdr:col>0</xdr:col>
          <xdr:colOff>190500</xdr:colOff>
          <xdr:row>13</xdr:row>
          <xdr:rowOff>257175</xdr:rowOff>
        </xdr:to>
        <xdr:sp macro="" textlink="">
          <xdr:nvSpPr>
            <xdr:cNvPr id="33809" name="Spinner 17" hidden="1">
              <a:extLst>
                <a:ext uri="{63B3BB69-23CF-44E3-9099-C40C66FF867C}">
                  <a14:compatExt spid="_x0000_s338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14</xdr:row>
          <xdr:rowOff>28575</xdr:rowOff>
        </xdr:from>
        <xdr:to>
          <xdr:col>0</xdr:col>
          <xdr:colOff>190500</xdr:colOff>
          <xdr:row>14</xdr:row>
          <xdr:rowOff>257175</xdr:rowOff>
        </xdr:to>
        <xdr:sp macro="" textlink="">
          <xdr:nvSpPr>
            <xdr:cNvPr id="33810" name="Spinner 18" hidden="1">
              <a:extLst>
                <a:ext uri="{63B3BB69-23CF-44E3-9099-C40C66FF867C}">
                  <a14:compatExt spid="_x0000_s338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15</xdr:row>
          <xdr:rowOff>28575</xdr:rowOff>
        </xdr:from>
        <xdr:to>
          <xdr:col>0</xdr:col>
          <xdr:colOff>190500</xdr:colOff>
          <xdr:row>15</xdr:row>
          <xdr:rowOff>257175</xdr:rowOff>
        </xdr:to>
        <xdr:sp macro="" textlink="">
          <xdr:nvSpPr>
            <xdr:cNvPr id="33812" name="Spinner 20" hidden="1">
              <a:extLst>
                <a:ext uri="{63B3BB69-23CF-44E3-9099-C40C66FF867C}">
                  <a14:compatExt spid="_x0000_s338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16</xdr:row>
          <xdr:rowOff>28575</xdr:rowOff>
        </xdr:from>
        <xdr:to>
          <xdr:col>0</xdr:col>
          <xdr:colOff>190500</xdr:colOff>
          <xdr:row>16</xdr:row>
          <xdr:rowOff>257175</xdr:rowOff>
        </xdr:to>
        <xdr:sp macro="" textlink="">
          <xdr:nvSpPr>
            <xdr:cNvPr id="33813" name="Spinner 21" hidden="1">
              <a:extLst>
                <a:ext uri="{63B3BB69-23CF-44E3-9099-C40C66FF867C}">
                  <a14:compatExt spid="_x0000_s338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17</xdr:row>
          <xdr:rowOff>28575</xdr:rowOff>
        </xdr:from>
        <xdr:to>
          <xdr:col>0</xdr:col>
          <xdr:colOff>190500</xdr:colOff>
          <xdr:row>17</xdr:row>
          <xdr:rowOff>257175</xdr:rowOff>
        </xdr:to>
        <xdr:sp macro="" textlink="">
          <xdr:nvSpPr>
            <xdr:cNvPr id="33814" name="Spinner 22" hidden="1">
              <a:extLst>
                <a:ext uri="{63B3BB69-23CF-44E3-9099-C40C66FF867C}">
                  <a14:compatExt spid="_x0000_s338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18</xdr:row>
          <xdr:rowOff>28575</xdr:rowOff>
        </xdr:from>
        <xdr:to>
          <xdr:col>0</xdr:col>
          <xdr:colOff>190500</xdr:colOff>
          <xdr:row>18</xdr:row>
          <xdr:rowOff>257175</xdr:rowOff>
        </xdr:to>
        <xdr:sp macro="" textlink="">
          <xdr:nvSpPr>
            <xdr:cNvPr id="33815" name="Spinner 23" hidden="1">
              <a:extLst>
                <a:ext uri="{63B3BB69-23CF-44E3-9099-C40C66FF867C}">
                  <a14:compatExt spid="_x0000_s338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19</xdr:row>
          <xdr:rowOff>28575</xdr:rowOff>
        </xdr:from>
        <xdr:to>
          <xdr:col>0</xdr:col>
          <xdr:colOff>190500</xdr:colOff>
          <xdr:row>19</xdr:row>
          <xdr:rowOff>257175</xdr:rowOff>
        </xdr:to>
        <xdr:sp macro="" textlink="">
          <xdr:nvSpPr>
            <xdr:cNvPr id="33816" name="Spinner 24" hidden="1">
              <a:extLst>
                <a:ext uri="{63B3BB69-23CF-44E3-9099-C40C66FF867C}">
                  <a14:compatExt spid="_x0000_s338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20</xdr:row>
          <xdr:rowOff>28575</xdr:rowOff>
        </xdr:from>
        <xdr:to>
          <xdr:col>0</xdr:col>
          <xdr:colOff>190500</xdr:colOff>
          <xdr:row>20</xdr:row>
          <xdr:rowOff>257175</xdr:rowOff>
        </xdr:to>
        <xdr:sp macro="" textlink="">
          <xdr:nvSpPr>
            <xdr:cNvPr id="33817" name="Spinner 25" hidden="1">
              <a:extLst>
                <a:ext uri="{63B3BB69-23CF-44E3-9099-C40C66FF867C}">
                  <a14:compatExt spid="_x0000_s338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21</xdr:row>
          <xdr:rowOff>28575</xdr:rowOff>
        </xdr:from>
        <xdr:to>
          <xdr:col>0</xdr:col>
          <xdr:colOff>190500</xdr:colOff>
          <xdr:row>21</xdr:row>
          <xdr:rowOff>257175</xdr:rowOff>
        </xdr:to>
        <xdr:sp macro="" textlink="">
          <xdr:nvSpPr>
            <xdr:cNvPr id="33818" name="Spinner 26" hidden="1">
              <a:extLst>
                <a:ext uri="{63B3BB69-23CF-44E3-9099-C40C66FF867C}">
                  <a14:compatExt spid="_x0000_s338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22</xdr:row>
          <xdr:rowOff>28575</xdr:rowOff>
        </xdr:from>
        <xdr:to>
          <xdr:col>0</xdr:col>
          <xdr:colOff>190500</xdr:colOff>
          <xdr:row>22</xdr:row>
          <xdr:rowOff>257175</xdr:rowOff>
        </xdr:to>
        <xdr:sp macro="" textlink="">
          <xdr:nvSpPr>
            <xdr:cNvPr id="33820" name="Spinner 28" hidden="1">
              <a:extLst>
                <a:ext uri="{63B3BB69-23CF-44E3-9099-C40C66FF867C}">
                  <a14:compatExt spid="_x0000_s338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23</xdr:row>
          <xdr:rowOff>28575</xdr:rowOff>
        </xdr:from>
        <xdr:to>
          <xdr:col>0</xdr:col>
          <xdr:colOff>190500</xdr:colOff>
          <xdr:row>23</xdr:row>
          <xdr:rowOff>257175</xdr:rowOff>
        </xdr:to>
        <xdr:sp macro="" textlink="">
          <xdr:nvSpPr>
            <xdr:cNvPr id="33821" name="Spinner 29" hidden="1">
              <a:extLst>
                <a:ext uri="{63B3BB69-23CF-44E3-9099-C40C66FF867C}">
                  <a14:compatExt spid="_x0000_s338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24</xdr:row>
          <xdr:rowOff>28575</xdr:rowOff>
        </xdr:from>
        <xdr:to>
          <xdr:col>0</xdr:col>
          <xdr:colOff>190500</xdr:colOff>
          <xdr:row>24</xdr:row>
          <xdr:rowOff>257175</xdr:rowOff>
        </xdr:to>
        <xdr:sp macro="" textlink="">
          <xdr:nvSpPr>
            <xdr:cNvPr id="33822" name="Spinner 30" hidden="1">
              <a:extLst>
                <a:ext uri="{63B3BB69-23CF-44E3-9099-C40C66FF867C}">
                  <a14:compatExt spid="_x0000_s338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25</xdr:row>
          <xdr:rowOff>28575</xdr:rowOff>
        </xdr:from>
        <xdr:to>
          <xdr:col>0</xdr:col>
          <xdr:colOff>190500</xdr:colOff>
          <xdr:row>25</xdr:row>
          <xdr:rowOff>257175</xdr:rowOff>
        </xdr:to>
        <xdr:sp macro="" textlink="">
          <xdr:nvSpPr>
            <xdr:cNvPr id="33823" name="Spinner 31" hidden="1">
              <a:extLst>
                <a:ext uri="{63B3BB69-23CF-44E3-9099-C40C66FF867C}">
                  <a14:compatExt spid="_x0000_s338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</xdr:row>
          <xdr:rowOff>285750</xdr:rowOff>
        </xdr:from>
        <xdr:to>
          <xdr:col>9</xdr:col>
          <xdr:colOff>514350</xdr:colOff>
          <xdr:row>6</xdr:row>
          <xdr:rowOff>190500</xdr:rowOff>
        </xdr:to>
        <xdr:sp macro="" textlink="">
          <xdr:nvSpPr>
            <xdr:cNvPr id="34826" name="Object 10" hidden="1">
              <a:extLst>
                <a:ext uri="{63B3BB69-23CF-44E3-9099-C40C66FF867C}">
                  <a14:compatExt spid="_x0000_s348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10</xdr:row>
          <xdr:rowOff>0</xdr:rowOff>
        </xdr:from>
        <xdr:to>
          <xdr:col>11</xdr:col>
          <xdr:colOff>438150</xdr:colOff>
          <xdr:row>14</xdr:row>
          <xdr:rowOff>0</xdr:rowOff>
        </xdr:to>
        <xdr:sp macro="" textlink="">
          <xdr:nvSpPr>
            <xdr:cNvPr id="34827" name="Object 11" hidden="1">
              <a:extLst>
                <a:ext uri="{63B3BB69-23CF-44E3-9099-C40C66FF867C}">
                  <a14:compatExt spid="_x0000_s348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16</xdr:row>
          <xdr:rowOff>190500</xdr:rowOff>
        </xdr:from>
        <xdr:to>
          <xdr:col>7</xdr:col>
          <xdr:colOff>523875</xdr:colOff>
          <xdr:row>21</xdr:row>
          <xdr:rowOff>95250</xdr:rowOff>
        </xdr:to>
        <xdr:sp macro="" textlink="">
          <xdr:nvSpPr>
            <xdr:cNvPr id="34828" name="Object 12" hidden="1">
              <a:extLst>
                <a:ext uri="{63B3BB69-23CF-44E3-9099-C40C66FF867C}">
                  <a14:compatExt spid="_x0000_s348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0</xdr:rowOff>
        </xdr:from>
        <xdr:to>
          <xdr:col>15</xdr:col>
          <xdr:colOff>19050</xdr:colOff>
          <xdr:row>21</xdr:row>
          <xdr:rowOff>85725</xdr:rowOff>
        </xdr:to>
        <xdr:sp macro="" textlink="">
          <xdr:nvSpPr>
            <xdr:cNvPr id="34830" name="Object 14" hidden="1">
              <a:extLst>
                <a:ext uri="{63B3BB69-23CF-44E3-9099-C40C66FF867C}">
                  <a14:compatExt spid="_x0000_s348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300301</xdr:colOff>
      <xdr:row>5</xdr:row>
      <xdr:rowOff>29482</xdr:rowOff>
    </xdr:from>
    <xdr:to>
      <xdr:col>35</xdr:col>
      <xdr:colOff>171978</xdr:colOff>
      <xdr:row>27</xdr:row>
      <xdr:rowOff>137583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53</xdr:col>
      <xdr:colOff>476250</xdr:colOff>
      <xdr:row>11</xdr:row>
      <xdr:rowOff>86915</xdr:rowOff>
    </xdr:from>
    <xdr:to>
      <xdr:col>61</xdr:col>
      <xdr:colOff>190500</xdr:colOff>
      <xdr:row>25</xdr:row>
      <xdr:rowOff>163115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1</xdr:row>
          <xdr:rowOff>28575</xdr:rowOff>
        </xdr:from>
        <xdr:to>
          <xdr:col>0</xdr:col>
          <xdr:colOff>190500</xdr:colOff>
          <xdr:row>1</xdr:row>
          <xdr:rowOff>257175</xdr:rowOff>
        </xdr:to>
        <xdr:sp macro="" textlink="">
          <xdr:nvSpPr>
            <xdr:cNvPr id="45057" name="Spinner 1" hidden="1">
              <a:extLst>
                <a:ext uri="{63B3BB69-23CF-44E3-9099-C40C66FF867C}">
                  <a14:compatExt spid="_x0000_s45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</xdr:row>
          <xdr:rowOff>28575</xdr:rowOff>
        </xdr:from>
        <xdr:to>
          <xdr:col>0</xdr:col>
          <xdr:colOff>190500</xdr:colOff>
          <xdr:row>2</xdr:row>
          <xdr:rowOff>257175</xdr:rowOff>
        </xdr:to>
        <xdr:sp macro="" textlink="">
          <xdr:nvSpPr>
            <xdr:cNvPr id="45058" name="Spinner 2" hidden="1">
              <a:extLst>
                <a:ext uri="{63B3BB69-23CF-44E3-9099-C40C66FF867C}">
                  <a14:compatExt spid="_x0000_s45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</xdr:row>
          <xdr:rowOff>28575</xdr:rowOff>
        </xdr:from>
        <xdr:to>
          <xdr:col>0</xdr:col>
          <xdr:colOff>190500</xdr:colOff>
          <xdr:row>3</xdr:row>
          <xdr:rowOff>257175</xdr:rowOff>
        </xdr:to>
        <xdr:sp macro="" textlink="">
          <xdr:nvSpPr>
            <xdr:cNvPr id="45059" name="Spinner 3" hidden="1">
              <a:extLst>
                <a:ext uri="{63B3BB69-23CF-44E3-9099-C40C66FF867C}">
                  <a14:compatExt spid="_x0000_s45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</xdr:row>
          <xdr:rowOff>28575</xdr:rowOff>
        </xdr:from>
        <xdr:to>
          <xdr:col>0</xdr:col>
          <xdr:colOff>190500</xdr:colOff>
          <xdr:row>4</xdr:row>
          <xdr:rowOff>257175</xdr:rowOff>
        </xdr:to>
        <xdr:sp macro="" textlink="">
          <xdr:nvSpPr>
            <xdr:cNvPr id="45060" name="Spinner 4" hidden="1">
              <a:extLst>
                <a:ext uri="{63B3BB69-23CF-44E3-9099-C40C66FF867C}">
                  <a14:compatExt spid="_x0000_s45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5</xdr:row>
          <xdr:rowOff>28575</xdr:rowOff>
        </xdr:from>
        <xdr:to>
          <xdr:col>0</xdr:col>
          <xdr:colOff>190500</xdr:colOff>
          <xdr:row>5</xdr:row>
          <xdr:rowOff>257175</xdr:rowOff>
        </xdr:to>
        <xdr:sp macro="" textlink="">
          <xdr:nvSpPr>
            <xdr:cNvPr id="45061" name="Spinner 5" hidden="1">
              <a:extLst>
                <a:ext uri="{63B3BB69-23CF-44E3-9099-C40C66FF867C}">
                  <a14:compatExt spid="_x0000_s45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6</xdr:row>
          <xdr:rowOff>28575</xdr:rowOff>
        </xdr:from>
        <xdr:to>
          <xdr:col>0</xdr:col>
          <xdr:colOff>190500</xdr:colOff>
          <xdr:row>6</xdr:row>
          <xdr:rowOff>257175</xdr:rowOff>
        </xdr:to>
        <xdr:sp macro="" textlink="">
          <xdr:nvSpPr>
            <xdr:cNvPr id="45062" name="Spinner 6" hidden="1">
              <a:extLst>
                <a:ext uri="{63B3BB69-23CF-44E3-9099-C40C66FF867C}">
                  <a14:compatExt spid="_x0000_s45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7</xdr:row>
          <xdr:rowOff>28575</xdr:rowOff>
        </xdr:from>
        <xdr:to>
          <xdr:col>0</xdr:col>
          <xdr:colOff>190500</xdr:colOff>
          <xdr:row>7</xdr:row>
          <xdr:rowOff>257175</xdr:rowOff>
        </xdr:to>
        <xdr:sp macro="" textlink="">
          <xdr:nvSpPr>
            <xdr:cNvPr id="45063" name="Spinner 7" hidden="1">
              <a:extLst>
                <a:ext uri="{63B3BB69-23CF-44E3-9099-C40C66FF867C}">
                  <a14:compatExt spid="_x0000_s45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8</xdr:row>
          <xdr:rowOff>28575</xdr:rowOff>
        </xdr:from>
        <xdr:to>
          <xdr:col>0</xdr:col>
          <xdr:colOff>190500</xdr:colOff>
          <xdr:row>8</xdr:row>
          <xdr:rowOff>257175</xdr:rowOff>
        </xdr:to>
        <xdr:sp macro="" textlink="">
          <xdr:nvSpPr>
            <xdr:cNvPr id="45064" name="Spinner 8" hidden="1">
              <a:extLst>
                <a:ext uri="{63B3BB69-23CF-44E3-9099-C40C66FF867C}">
                  <a14:compatExt spid="_x0000_s45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9</xdr:row>
          <xdr:rowOff>28575</xdr:rowOff>
        </xdr:from>
        <xdr:to>
          <xdr:col>0</xdr:col>
          <xdr:colOff>190500</xdr:colOff>
          <xdr:row>9</xdr:row>
          <xdr:rowOff>257175</xdr:rowOff>
        </xdr:to>
        <xdr:sp macro="" textlink="">
          <xdr:nvSpPr>
            <xdr:cNvPr id="45065" name="Spinner 9" hidden="1">
              <a:extLst>
                <a:ext uri="{63B3BB69-23CF-44E3-9099-C40C66FF867C}">
                  <a14:compatExt spid="_x0000_s45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10</xdr:row>
          <xdr:rowOff>28575</xdr:rowOff>
        </xdr:from>
        <xdr:to>
          <xdr:col>0</xdr:col>
          <xdr:colOff>190500</xdr:colOff>
          <xdr:row>10</xdr:row>
          <xdr:rowOff>257175</xdr:rowOff>
        </xdr:to>
        <xdr:sp macro="" textlink="">
          <xdr:nvSpPr>
            <xdr:cNvPr id="45066" name="Spinner 10" hidden="1">
              <a:extLst>
                <a:ext uri="{63B3BB69-23CF-44E3-9099-C40C66FF867C}">
                  <a14:compatExt spid="_x0000_s45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11</xdr:row>
          <xdr:rowOff>28575</xdr:rowOff>
        </xdr:from>
        <xdr:to>
          <xdr:col>0</xdr:col>
          <xdr:colOff>190500</xdr:colOff>
          <xdr:row>11</xdr:row>
          <xdr:rowOff>257175</xdr:rowOff>
        </xdr:to>
        <xdr:sp macro="" textlink="">
          <xdr:nvSpPr>
            <xdr:cNvPr id="45067" name="Spinner 11" hidden="1">
              <a:extLst>
                <a:ext uri="{63B3BB69-23CF-44E3-9099-C40C66FF867C}">
                  <a14:compatExt spid="_x0000_s45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12</xdr:row>
          <xdr:rowOff>28575</xdr:rowOff>
        </xdr:from>
        <xdr:to>
          <xdr:col>0</xdr:col>
          <xdr:colOff>190500</xdr:colOff>
          <xdr:row>12</xdr:row>
          <xdr:rowOff>257175</xdr:rowOff>
        </xdr:to>
        <xdr:sp macro="" textlink="">
          <xdr:nvSpPr>
            <xdr:cNvPr id="45068" name="Spinner 12" hidden="1">
              <a:extLst>
                <a:ext uri="{63B3BB69-23CF-44E3-9099-C40C66FF867C}">
                  <a14:compatExt spid="_x0000_s45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13</xdr:row>
          <xdr:rowOff>28575</xdr:rowOff>
        </xdr:from>
        <xdr:to>
          <xdr:col>0</xdr:col>
          <xdr:colOff>190500</xdr:colOff>
          <xdr:row>13</xdr:row>
          <xdr:rowOff>257175</xdr:rowOff>
        </xdr:to>
        <xdr:sp macro="" textlink="">
          <xdr:nvSpPr>
            <xdr:cNvPr id="45069" name="Spinner 13" hidden="1">
              <a:extLst>
                <a:ext uri="{63B3BB69-23CF-44E3-9099-C40C66FF867C}">
                  <a14:compatExt spid="_x0000_s45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14</xdr:row>
          <xdr:rowOff>28575</xdr:rowOff>
        </xdr:from>
        <xdr:to>
          <xdr:col>0</xdr:col>
          <xdr:colOff>190500</xdr:colOff>
          <xdr:row>14</xdr:row>
          <xdr:rowOff>257175</xdr:rowOff>
        </xdr:to>
        <xdr:sp macro="" textlink="">
          <xdr:nvSpPr>
            <xdr:cNvPr id="45070" name="Spinner 14" hidden="1">
              <a:extLst>
                <a:ext uri="{63B3BB69-23CF-44E3-9099-C40C66FF867C}">
                  <a14:compatExt spid="_x0000_s45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15</xdr:row>
          <xdr:rowOff>28575</xdr:rowOff>
        </xdr:from>
        <xdr:to>
          <xdr:col>0</xdr:col>
          <xdr:colOff>190500</xdr:colOff>
          <xdr:row>15</xdr:row>
          <xdr:rowOff>257175</xdr:rowOff>
        </xdr:to>
        <xdr:sp macro="" textlink="">
          <xdr:nvSpPr>
            <xdr:cNvPr id="45071" name="Spinner 15" hidden="1">
              <a:extLst>
                <a:ext uri="{63B3BB69-23CF-44E3-9099-C40C66FF867C}">
                  <a14:compatExt spid="_x0000_s45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16</xdr:row>
          <xdr:rowOff>28575</xdr:rowOff>
        </xdr:from>
        <xdr:to>
          <xdr:col>0</xdr:col>
          <xdr:colOff>190500</xdr:colOff>
          <xdr:row>16</xdr:row>
          <xdr:rowOff>257175</xdr:rowOff>
        </xdr:to>
        <xdr:sp macro="" textlink="">
          <xdr:nvSpPr>
            <xdr:cNvPr id="45072" name="Spinner 16" hidden="1">
              <a:extLst>
                <a:ext uri="{63B3BB69-23CF-44E3-9099-C40C66FF867C}">
                  <a14:compatExt spid="_x0000_s45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17</xdr:row>
          <xdr:rowOff>28575</xdr:rowOff>
        </xdr:from>
        <xdr:to>
          <xdr:col>0</xdr:col>
          <xdr:colOff>190500</xdr:colOff>
          <xdr:row>17</xdr:row>
          <xdr:rowOff>257175</xdr:rowOff>
        </xdr:to>
        <xdr:sp macro="" textlink="">
          <xdr:nvSpPr>
            <xdr:cNvPr id="45073" name="Spinner 17" hidden="1">
              <a:extLst>
                <a:ext uri="{63B3BB69-23CF-44E3-9099-C40C66FF867C}">
                  <a14:compatExt spid="_x0000_s45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18</xdr:row>
          <xdr:rowOff>28575</xdr:rowOff>
        </xdr:from>
        <xdr:to>
          <xdr:col>0</xdr:col>
          <xdr:colOff>190500</xdr:colOff>
          <xdr:row>18</xdr:row>
          <xdr:rowOff>257175</xdr:rowOff>
        </xdr:to>
        <xdr:sp macro="" textlink="">
          <xdr:nvSpPr>
            <xdr:cNvPr id="45074" name="Spinner 18" hidden="1">
              <a:extLst>
                <a:ext uri="{63B3BB69-23CF-44E3-9099-C40C66FF867C}">
                  <a14:compatExt spid="_x0000_s45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19</xdr:row>
          <xdr:rowOff>28575</xdr:rowOff>
        </xdr:from>
        <xdr:to>
          <xdr:col>0</xdr:col>
          <xdr:colOff>190500</xdr:colOff>
          <xdr:row>19</xdr:row>
          <xdr:rowOff>257175</xdr:rowOff>
        </xdr:to>
        <xdr:sp macro="" textlink="">
          <xdr:nvSpPr>
            <xdr:cNvPr id="45075" name="Spinner 19" hidden="1">
              <a:extLst>
                <a:ext uri="{63B3BB69-23CF-44E3-9099-C40C66FF867C}">
                  <a14:compatExt spid="_x0000_s45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20</xdr:row>
          <xdr:rowOff>28575</xdr:rowOff>
        </xdr:from>
        <xdr:to>
          <xdr:col>0</xdr:col>
          <xdr:colOff>190500</xdr:colOff>
          <xdr:row>20</xdr:row>
          <xdr:rowOff>257175</xdr:rowOff>
        </xdr:to>
        <xdr:sp macro="" textlink="">
          <xdr:nvSpPr>
            <xdr:cNvPr id="45076" name="Spinner 20" hidden="1">
              <a:extLst>
                <a:ext uri="{63B3BB69-23CF-44E3-9099-C40C66FF867C}">
                  <a14:compatExt spid="_x0000_s45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21</xdr:row>
          <xdr:rowOff>28575</xdr:rowOff>
        </xdr:from>
        <xdr:to>
          <xdr:col>0</xdr:col>
          <xdr:colOff>190500</xdr:colOff>
          <xdr:row>21</xdr:row>
          <xdr:rowOff>257175</xdr:rowOff>
        </xdr:to>
        <xdr:sp macro="" textlink="">
          <xdr:nvSpPr>
            <xdr:cNvPr id="45077" name="Spinner 21" hidden="1">
              <a:extLst>
                <a:ext uri="{63B3BB69-23CF-44E3-9099-C40C66FF867C}">
                  <a14:compatExt spid="_x0000_s45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22</xdr:row>
          <xdr:rowOff>28575</xdr:rowOff>
        </xdr:from>
        <xdr:to>
          <xdr:col>0</xdr:col>
          <xdr:colOff>190500</xdr:colOff>
          <xdr:row>22</xdr:row>
          <xdr:rowOff>257175</xdr:rowOff>
        </xdr:to>
        <xdr:sp macro="" textlink="">
          <xdr:nvSpPr>
            <xdr:cNvPr id="45078" name="Spinner 22" hidden="1">
              <a:extLst>
                <a:ext uri="{63B3BB69-23CF-44E3-9099-C40C66FF867C}">
                  <a14:compatExt spid="_x0000_s45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23</xdr:row>
          <xdr:rowOff>28575</xdr:rowOff>
        </xdr:from>
        <xdr:to>
          <xdr:col>0</xdr:col>
          <xdr:colOff>190500</xdr:colOff>
          <xdr:row>23</xdr:row>
          <xdr:rowOff>257175</xdr:rowOff>
        </xdr:to>
        <xdr:sp macro="" textlink="">
          <xdr:nvSpPr>
            <xdr:cNvPr id="45079" name="Spinner 23" hidden="1">
              <a:extLst>
                <a:ext uri="{63B3BB69-23CF-44E3-9099-C40C66FF867C}">
                  <a14:compatExt spid="_x0000_s45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24</xdr:row>
          <xdr:rowOff>28575</xdr:rowOff>
        </xdr:from>
        <xdr:to>
          <xdr:col>0</xdr:col>
          <xdr:colOff>190500</xdr:colOff>
          <xdr:row>24</xdr:row>
          <xdr:rowOff>257175</xdr:rowOff>
        </xdr:to>
        <xdr:sp macro="" textlink="">
          <xdr:nvSpPr>
            <xdr:cNvPr id="45080" name="Spinner 24" hidden="1">
              <a:extLst>
                <a:ext uri="{63B3BB69-23CF-44E3-9099-C40C66FF867C}">
                  <a14:compatExt spid="_x0000_s45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25</xdr:row>
          <xdr:rowOff>28575</xdr:rowOff>
        </xdr:from>
        <xdr:to>
          <xdr:col>0</xdr:col>
          <xdr:colOff>190500</xdr:colOff>
          <xdr:row>25</xdr:row>
          <xdr:rowOff>257175</xdr:rowOff>
        </xdr:to>
        <xdr:sp macro="" textlink="">
          <xdr:nvSpPr>
            <xdr:cNvPr id="45081" name="Spinner 25" hidden="1">
              <a:extLst>
                <a:ext uri="{63B3BB69-23CF-44E3-9099-C40C66FF867C}">
                  <a14:compatExt spid="_x0000_s45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4</xdr:row>
          <xdr:rowOff>9525</xdr:rowOff>
        </xdr:from>
        <xdr:to>
          <xdr:col>6</xdr:col>
          <xdr:colOff>314325</xdr:colOff>
          <xdr:row>8</xdr:row>
          <xdr:rowOff>66675</xdr:rowOff>
        </xdr:to>
        <xdr:sp macro="" textlink="">
          <xdr:nvSpPr>
            <xdr:cNvPr id="41985" name="Object 1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9</xdr:row>
          <xdr:rowOff>161925</xdr:rowOff>
        </xdr:from>
        <xdr:to>
          <xdr:col>4</xdr:col>
          <xdr:colOff>228600</xdr:colOff>
          <xdr:row>11</xdr:row>
          <xdr:rowOff>171450</xdr:rowOff>
        </xdr:to>
        <xdr:sp macro="" textlink="">
          <xdr:nvSpPr>
            <xdr:cNvPr id="41987" name="Object 3" hidden="1">
              <a:extLst>
                <a:ext uri="{63B3BB69-23CF-44E3-9099-C40C66FF867C}">
                  <a14:compatExt spid="_x0000_s419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9</xdr:row>
          <xdr:rowOff>142875</xdr:rowOff>
        </xdr:from>
        <xdr:to>
          <xdr:col>9</xdr:col>
          <xdr:colOff>257175</xdr:colOff>
          <xdr:row>11</xdr:row>
          <xdr:rowOff>180975</xdr:rowOff>
        </xdr:to>
        <xdr:sp macro="" textlink="">
          <xdr:nvSpPr>
            <xdr:cNvPr id="41988" name="Object 4" hidden="1">
              <a:extLst>
                <a:ext uri="{63B3BB69-23CF-44E3-9099-C40C66FF867C}">
                  <a14:compatExt spid="_x0000_s419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10</xdr:row>
          <xdr:rowOff>19050</xdr:rowOff>
        </xdr:from>
        <xdr:to>
          <xdr:col>13</xdr:col>
          <xdr:colOff>581025</xdr:colOff>
          <xdr:row>11</xdr:row>
          <xdr:rowOff>66675</xdr:rowOff>
        </xdr:to>
        <xdr:sp macro="" textlink="">
          <xdr:nvSpPr>
            <xdr:cNvPr id="41990" name="Object 6" hidden="1">
              <a:extLst>
                <a:ext uri="{63B3BB69-23CF-44E3-9099-C40C66FF867C}">
                  <a14:compatExt spid="_x0000_s419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15</xdr:row>
          <xdr:rowOff>114300</xdr:rowOff>
        </xdr:from>
        <xdr:to>
          <xdr:col>10</xdr:col>
          <xdr:colOff>571500</xdr:colOff>
          <xdr:row>19</xdr:row>
          <xdr:rowOff>76200</xdr:rowOff>
        </xdr:to>
        <xdr:sp macro="" textlink="">
          <xdr:nvSpPr>
            <xdr:cNvPr id="41991" name="Object 7" hidden="1">
              <a:extLst>
                <a:ext uri="{63B3BB69-23CF-44E3-9099-C40C66FF867C}">
                  <a14:compatExt spid="_x0000_s419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561975</xdr:colOff>
          <xdr:row>22</xdr:row>
          <xdr:rowOff>19050</xdr:rowOff>
        </xdr:from>
        <xdr:to>
          <xdr:col>8</xdr:col>
          <xdr:colOff>457200</xdr:colOff>
          <xdr:row>23</xdr:row>
          <xdr:rowOff>38100</xdr:rowOff>
        </xdr:to>
        <xdr:sp macro="" textlink="">
          <xdr:nvSpPr>
            <xdr:cNvPr id="41993" name="Object 9" hidden="1">
              <a:extLst>
                <a:ext uri="{63B3BB69-23CF-44E3-9099-C40C66FF867C}">
                  <a14:compatExt spid="_x0000_s419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</xdr:row>
          <xdr:rowOff>447675</xdr:rowOff>
        </xdr:from>
        <xdr:to>
          <xdr:col>7</xdr:col>
          <xdr:colOff>361950</xdr:colOff>
          <xdr:row>29</xdr:row>
          <xdr:rowOff>38100</xdr:rowOff>
        </xdr:to>
        <xdr:sp macro="" textlink="">
          <xdr:nvSpPr>
            <xdr:cNvPr id="41994" name="Object 10" hidden="1">
              <a:extLst>
                <a:ext uri="{63B3BB69-23CF-44E3-9099-C40C66FF867C}">
                  <a14:compatExt spid="_x0000_s419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25</xdr:row>
          <xdr:rowOff>438150</xdr:rowOff>
        </xdr:from>
        <xdr:to>
          <xdr:col>14</xdr:col>
          <xdr:colOff>504825</xdr:colOff>
          <xdr:row>29</xdr:row>
          <xdr:rowOff>19050</xdr:rowOff>
        </xdr:to>
        <xdr:sp macro="" textlink="">
          <xdr:nvSpPr>
            <xdr:cNvPr id="41995" name="Object 11" hidden="1">
              <a:extLst>
                <a:ext uri="{63B3BB69-23CF-44E3-9099-C40C66FF867C}">
                  <a14:compatExt spid="_x0000_s419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133613</xdr:colOff>
      <xdr:row>2</xdr:row>
      <xdr:rowOff>172358</xdr:rowOff>
    </xdr:from>
    <xdr:to>
      <xdr:col>41</xdr:col>
      <xdr:colOff>-1</xdr:colOff>
      <xdr:row>25</xdr:row>
      <xdr:rowOff>226218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58</xdr:col>
      <xdr:colOff>476250</xdr:colOff>
      <xdr:row>11</xdr:row>
      <xdr:rowOff>86915</xdr:rowOff>
    </xdr:from>
    <xdr:to>
      <xdr:col>66</xdr:col>
      <xdr:colOff>190500</xdr:colOff>
      <xdr:row>25</xdr:row>
      <xdr:rowOff>163115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1</xdr:row>
          <xdr:rowOff>28575</xdr:rowOff>
        </xdr:from>
        <xdr:to>
          <xdr:col>0</xdr:col>
          <xdr:colOff>190500</xdr:colOff>
          <xdr:row>1</xdr:row>
          <xdr:rowOff>257175</xdr:rowOff>
        </xdr:to>
        <xdr:sp macro="" textlink="">
          <xdr:nvSpPr>
            <xdr:cNvPr id="46081" name="Spinner 1" hidden="1">
              <a:extLst>
                <a:ext uri="{63B3BB69-23CF-44E3-9099-C40C66FF867C}">
                  <a14:compatExt spid="_x0000_s46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</xdr:row>
          <xdr:rowOff>28575</xdr:rowOff>
        </xdr:from>
        <xdr:to>
          <xdr:col>0</xdr:col>
          <xdr:colOff>190500</xdr:colOff>
          <xdr:row>2</xdr:row>
          <xdr:rowOff>257175</xdr:rowOff>
        </xdr:to>
        <xdr:sp macro="" textlink="">
          <xdr:nvSpPr>
            <xdr:cNvPr id="46082" name="Spinner 2" hidden="1">
              <a:extLst>
                <a:ext uri="{63B3BB69-23CF-44E3-9099-C40C66FF867C}">
                  <a14:compatExt spid="_x0000_s46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</xdr:row>
          <xdr:rowOff>28575</xdr:rowOff>
        </xdr:from>
        <xdr:to>
          <xdr:col>0</xdr:col>
          <xdr:colOff>190500</xdr:colOff>
          <xdr:row>3</xdr:row>
          <xdr:rowOff>257175</xdr:rowOff>
        </xdr:to>
        <xdr:sp macro="" textlink="">
          <xdr:nvSpPr>
            <xdr:cNvPr id="46083" name="Spinner 3" hidden="1">
              <a:extLst>
                <a:ext uri="{63B3BB69-23CF-44E3-9099-C40C66FF867C}">
                  <a14:compatExt spid="_x0000_s46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</xdr:row>
          <xdr:rowOff>28575</xdr:rowOff>
        </xdr:from>
        <xdr:to>
          <xdr:col>0</xdr:col>
          <xdr:colOff>190500</xdr:colOff>
          <xdr:row>4</xdr:row>
          <xdr:rowOff>257175</xdr:rowOff>
        </xdr:to>
        <xdr:sp macro="" textlink="">
          <xdr:nvSpPr>
            <xdr:cNvPr id="46084" name="Spinner 4" hidden="1">
              <a:extLst>
                <a:ext uri="{63B3BB69-23CF-44E3-9099-C40C66FF867C}">
                  <a14:compatExt spid="_x0000_s46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5</xdr:row>
          <xdr:rowOff>28575</xdr:rowOff>
        </xdr:from>
        <xdr:to>
          <xdr:col>0</xdr:col>
          <xdr:colOff>190500</xdr:colOff>
          <xdr:row>5</xdr:row>
          <xdr:rowOff>257175</xdr:rowOff>
        </xdr:to>
        <xdr:sp macro="" textlink="">
          <xdr:nvSpPr>
            <xdr:cNvPr id="46085" name="Spinner 5" hidden="1">
              <a:extLst>
                <a:ext uri="{63B3BB69-23CF-44E3-9099-C40C66FF867C}">
                  <a14:compatExt spid="_x0000_s46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6</xdr:row>
          <xdr:rowOff>28575</xdr:rowOff>
        </xdr:from>
        <xdr:to>
          <xdr:col>0</xdr:col>
          <xdr:colOff>190500</xdr:colOff>
          <xdr:row>6</xdr:row>
          <xdr:rowOff>257175</xdr:rowOff>
        </xdr:to>
        <xdr:sp macro="" textlink="">
          <xdr:nvSpPr>
            <xdr:cNvPr id="46086" name="Spinner 6" hidden="1">
              <a:extLst>
                <a:ext uri="{63B3BB69-23CF-44E3-9099-C40C66FF867C}">
                  <a14:compatExt spid="_x0000_s46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7</xdr:row>
          <xdr:rowOff>28575</xdr:rowOff>
        </xdr:from>
        <xdr:to>
          <xdr:col>0</xdr:col>
          <xdr:colOff>190500</xdr:colOff>
          <xdr:row>7</xdr:row>
          <xdr:rowOff>257175</xdr:rowOff>
        </xdr:to>
        <xdr:sp macro="" textlink="">
          <xdr:nvSpPr>
            <xdr:cNvPr id="46087" name="Spinner 7" hidden="1">
              <a:extLst>
                <a:ext uri="{63B3BB69-23CF-44E3-9099-C40C66FF867C}">
                  <a14:compatExt spid="_x0000_s46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8</xdr:row>
          <xdr:rowOff>28575</xdr:rowOff>
        </xdr:from>
        <xdr:to>
          <xdr:col>0</xdr:col>
          <xdr:colOff>190500</xdr:colOff>
          <xdr:row>8</xdr:row>
          <xdr:rowOff>257175</xdr:rowOff>
        </xdr:to>
        <xdr:sp macro="" textlink="">
          <xdr:nvSpPr>
            <xdr:cNvPr id="46088" name="Spinner 8" hidden="1">
              <a:extLst>
                <a:ext uri="{63B3BB69-23CF-44E3-9099-C40C66FF867C}">
                  <a14:compatExt spid="_x0000_s46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9</xdr:row>
          <xdr:rowOff>28575</xdr:rowOff>
        </xdr:from>
        <xdr:to>
          <xdr:col>0</xdr:col>
          <xdr:colOff>190500</xdr:colOff>
          <xdr:row>9</xdr:row>
          <xdr:rowOff>257175</xdr:rowOff>
        </xdr:to>
        <xdr:sp macro="" textlink="">
          <xdr:nvSpPr>
            <xdr:cNvPr id="46089" name="Spinner 9" hidden="1">
              <a:extLst>
                <a:ext uri="{63B3BB69-23CF-44E3-9099-C40C66FF867C}">
                  <a14:compatExt spid="_x0000_s46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10</xdr:row>
          <xdr:rowOff>28575</xdr:rowOff>
        </xdr:from>
        <xdr:to>
          <xdr:col>0</xdr:col>
          <xdr:colOff>190500</xdr:colOff>
          <xdr:row>10</xdr:row>
          <xdr:rowOff>257175</xdr:rowOff>
        </xdr:to>
        <xdr:sp macro="" textlink="">
          <xdr:nvSpPr>
            <xdr:cNvPr id="46090" name="Spinner 10" hidden="1">
              <a:extLst>
                <a:ext uri="{63B3BB69-23CF-44E3-9099-C40C66FF867C}">
                  <a14:compatExt spid="_x0000_s46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11</xdr:row>
          <xdr:rowOff>28575</xdr:rowOff>
        </xdr:from>
        <xdr:to>
          <xdr:col>0</xdr:col>
          <xdr:colOff>190500</xdr:colOff>
          <xdr:row>11</xdr:row>
          <xdr:rowOff>257175</xdr:rowOff>
        </xdr:to>
        <xdr:sp macro="" textlink="">
          <xdr:nvSpPr>
            <xdr:cNvPr id="46091" name="Spinner 11" hidden="1">
              <a:extLst>
                <a:ext uri="{63B3BB69-23CF-44E3-9099-C40C66FF867C}">
                  <a14:compatExt spid="_x0000_s46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12</xdr:row>
          <xdr:rowOff>28575</xdr:rowOff>
        </xdr:from>
        <xdr:to>
          <xdr:col>0</xdr:col>
          <xdr:colOff>190500</xdr:colOff>
          <xdr:row>12</xdr:row>
          <xdr:rowOff>257175</xdr:rowOff>
        </xdr:to>
        <xdr:sp macro="" textlink="">
          <xdr:nvSpPr>
            <xdr:cNvPr id="46092" name="Spinner 12" hidden="1">
              <a:extLst>
                <a:ext uri="{63B3BB69-23CF-44E3-9099-C40C66FF867C}">
                  <a14:compatExt spid="_x0000_s46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13</xdr:row>
          <xdr:rowOff>28575</xdr:rowOff>
        </xdr:from>
        <xdr:to>
          <xdr:col>0</xdr:col>
          <xdr:colOff>190500</xdr:colOff>
          <xdr:row>13</xdr:row>
          <xdr:rowOff>257175</xdr:rowOff>
        </xdr:to>
        <xdr:sp macro="" textlink="">
          <xdr:nvSpPr>
            <xdr:cNvPr id="46093" name="Spinner 13" hidden="1">
              <a:extLst>
                <a:ext uri="{63B3BB69-23CF-44E3-9099-C40C66FF867C}">
                  <a14:compatExt spid="_x0000_s46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14</xdr:row>
          <xdr:rowOff>28575</xdr:rowOff>
        </xdr:from>
        <xdr:to>
          <xdr:col>0</xdr:col>
          <xdr:colOff>190500</xdr:colOff>
          <xdr:row>14</xdr:row>
          <xdr:rowOff>257175</xdr:rowOff>
        </xdr:to>
        <xdr:sp macro="" textlink="">
          <xdr:nvSpPr>
            <xdr:cNvPr id="46094" name="Spinner 14" hidden="1">
              <a:extLst>
                <a:ext uri="{63B3BB69-23CF-44E3-9099-C40C66FF867C}">
                  <a14:compatExt spid="_x0000_s46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15</xdr:row>
          <xdr:rowOff>28575</xdr:rowOff>
        </xdr:from>
        <xdr:to>
          <xdr:col>0</xdr:col>
          <xdr:colOff>190500</xdr:colOff>
          <xdr:row>15</xdr:row>
          <xdr:rowOff>257175</xdr:rowOff>
        </xdr:to>
        <xdr:sp macro="" textlink="">
          <xdr:nvSpPr>
            <xdr:cNvPr id="46095" name="Spinner 15" hidden="1">
              <a:extLst>
                <a:ext uri="{63B3BB69-23CF-44E3-9099-C40C66FF867C}">
                  <a14:compatExt spid="_x0000_s46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16</xdr:row>
          <xdr:rowOff>28575</xdr:rowOff>
        </xdr:from>
        <xdr:to>
          <xdr:col>0</xdr:col>
          <xdr:colOff>190500</xdr:colOff>
          <xdr:row>16</xdr:row>
          <xdr:rowOff>257175</xdr:rowOff>
        </xdr:to>
        <xdr:sp macro="" textlink="">
          <xdr:nvSpPr>
            <xdr:cNvPr id="46096" name="Spinner 16" hidden="1">
              <a:extLst>
                <a:ext uri="{63B3BB69-23CF-44E3-9099-C40C66FF867C}">
                  <a14:compatExt spid="_x0000_s46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17</xdr:row>
          <xdr:rowOff>28575</xdr:rowOff>
        </xdr:from>
        <xdr:to>
          <xdr:col>0</xdr:col>
          <xdr:colOff>190500</xdr:colOff>
          <xdr:row>17</xdr:row>
          <xdr:rowOff>257175</xdr:rowOff>
        </xdr:to>
        <xdr:sp macro="" textlink="">
          <xdr:nvSpPr>
            <xdr:cNvPr id="46097" name="Spinner 17" hidden="1">
              <a:extLst>
                <a:ext uri="{63B3BB69-23CF-44E3-9099-C40C66FF867C}">
                  <a14:compatExt spid="_x0000_s46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18</xdr:row>
          <xdr:rowOff>28575</xdr:rowOff>
        </xdr:from>
        <xdr:to>
          <xdr:col>0</xdr:col>
          <xdr:colOff>190500</xdr:colOff>
          <xdr:row>18</xdr:row>
          <xdr:rowOff>257175</xdr:rowOff>
        </xdr:to>
        <xdr:sp macro="" textlink="">
          <xdr:nvSpPr>
            <xdr:cNvPr id="46098" name="Spinner 18" hidden="1">
              <a:extLst>
                <a:ext uri="{63B3BB69-23CF-44E3-9099-C40C66FF867C}">
                  <a14:compatExt spid="_x0000_s46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19</xdr:row>
          <xdr:rowOff>28575</xdr:rowOff>
        </xdr:from>
        <xdr:to>
          <xdr:col>0</xdr:col>
          <xdr:colOff>190500</xdr:colOff>
          <xdr:row>19</xdr:row>
          <xdr:rowOff>257175</xdr:rowOff>
        </xdr:to>
        <xdr:sp macro="" textlink="">
          <xdr:nvSpPr>
            <xdr:cNvPr id="46099" name="Spinner 19" hidden="1">
              <a:extLst>
                <a:ext uri="{63B3BB69-23CF-44E3-9099-C40C66FF867C}">
                  <a14:compatExt spid="_x0000_s46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20</xdr:row>
          <xdr:rowOff>28575</xdr:rowOff>
        </xdr:from>
        <xdr:to>
          <xdr:col>0</xdr:col>
          <xdr:colOff>190500</xdr:colOff>
          <xdr:row>20</xdr:row>
          <xdr:rowOff>257175</xdr:rowOff>
        </xdr:to>
        <xdr:sp macro="" textlink="">
          <xdr:nvSpPr>
            <xdr:cNvPr id="46100" name="Spinner 20" hidden="1">
              <a:extLst>
                <a:ext uri="{63B3BB69-23CF-44E3-9099-C40C66FF867C}">
                  <a14:compatExt spid="_x0000_s46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21</xdr:row>
          <xdr:rowOff>28575</xdr:rowOff>
        </xdr:from>
        <xdr:to>
          <xdr:col>0</xdr:col>
          <xdr:colOff>190500</xdr:colOff>
          <xdr:row>21</xdr:row>
          <xdr:rowOff>257175</xdr:rowOff>
        </xdr:to>
        <xdr:sp macro="" textlink="">
          <xdr:nvSpPr>
            <xdr:cNvPr id="46101" name="Spinner 21" hidden="1">
              <a:extLst>
                <a:ext uri="{63B3BB69-23CF-44E3-9099-C40C66FF867C}">
                  <a14:compatExt spid="_x0000_s46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22</xdr:row>
          <xdr:rowOff>28575</xdr:rowOff>
        </xdr:from>
        <xdr:to>
          <xdr:col>0</xdr:col>
          <xdr:colOff>190500</xdr:colOff>
          <xdr:row>22</xdr:row>
          <xdr:rowOff>257175</xdr:rowOff>
        </xdr:to>
        <xdr:sp macro="" textlink="">
          <xdr:nvSpPr>
            <xdr:cNvPr id="46102" name="Spinner 22" hidden="1">
              <a:extLst>
                <a:ext uri="{63B3BB69-23CF-44E3-9099-C40C66FF867C}">
                  <a14:compatExt spid="_x0000_s46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23</xdr:row>
          <xdr:rowOff>28575</xdr:rowOff>
        </xdr:from>
        <xdr:to>
          <xdr:col>0</xdr:col>
          <xdr:colOff>190500</xdr:colOff>
          <xdr:row>23</xdr:row>
          <xdr:rowOff>257175</xdr:rowOff>
        </xdr:to>
        <xdr:sp macro="" textlink="">
          <xdr:nvSpPr>
            <xdr:cNvPr id="46103" name="Spinner 23" hidden="1">
              <a:extLst>
                <a:ext uri="{63B3BB69-23CF-44E3-9099-C40C66FF867C}">
                  <a14:compatExt spid="_x0000_s46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24</xdr:row>
          <xdr:rowOff>28575</xdr:rowOff>
        </xdr:from>
        <xdr:to>
          <xdr:col>0</xdr:col>
          <xdr:colOff>190500</xdr:colOff>
          <xdr:row>24</xdr:row>
          <xdr:rowOff>257175</xdr:rowOff>
        </xdr:to>
        <xdr:sp macro="" textlink="">
          <xdr:nvSpPr>
            <xdr:cNvPr id="46104" name="Spinner 24" hidden="1">
              <a:extLst>
                <a:ext uri="{63B3BB69-23CF-44E3-9099-C40C66FF867C}">
                  <a14:compatExt spid="_x0000_s46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25</xdr:row>
          <xdr:rowOff>28575</xdr:rowOff>
        </xdr:from>
        <xdr:to>
          <xdr:col>0</xdr:col>
          <xdr:colOff>190500</xdr:colOff>
          <xdr:row>25</xdr:row>
          <xdr:rowOff>257175</xdr:rowOff>
        </xdr:to>
        <xdr:sp macro="" textlink="">
          <xdr:nvSpPr>
            <xdr:cNvPr id="46105" name="Spinner 25" hidden="1">
              <a:extLst>
                <a:ext uri="{63B3BB69-23CF-44E3-9099-C40C66FF867C}">
                  <a14:compatExt spid="_x0000_s46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205050</xdr:colOff>
      <xdr:row>3</xdr:row>
      <xdr:rowOff>65201</xdr:rowOff>
    </xdr:from>
    <xdr:to>
      <xdr:col>34</xdr:col>
      <xdr:colOff>250031</xdr:colOff>
      <xdr:row>26</xdr:row>
      <xdr:rowOff>119062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63</xdr:col>
      <xdr:colOff>476250</xdr:colOff>
      <xdr:row>11</xdr:row>
      <xdr:rowOff>86915</xdr:rowOff>
    </xdr:from>
    <xdr:to>
      <xdr:col>71</xdr:col>
      <xdr:colOff>190500</xdr:colOff>
      <xdr:row>25</xdr:row>
      <xdr:rowOff>163115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1</xdr:row>
          <xdr:rowOff>28575</xdr:rowOff>
        </xdr:from>
        <xdr:to>
          <xdr:col>0</xdr:col>
          <xdr:colOff>190500</xdr:colOff>
          <xdr:row>1</xdr:row>
          <xdr:rowOff>257175</xdr:rowOff>
        </xdr:to>
        <xdr:sp macro="" textlink="">
          <xdr:nvSpPr>
            <xdr:cNvPr id="50177" name="Spinner 1" hidden="1">
              <a:extLst>
                <a:ext uri="{63B3BB69-23CF-44E3-9099-C40C66FF867C}">
                  <a14:compatExt spid="_x0000_s50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</xdr:row>
          <xdr:rowOff>28575</xdr:rowOff>
        </xdr:from>
        <xdr:to>
          <xdr:col>0</xdr:col>
          <xdr:colOff>190500</xdr:colOff>
          <xdr:row>2</xdr:row>
          <xdr:rowOff>257175</xdr:rowOff>
        </xdr:to>
        <xdr:sp macro="" textlink="">
          <xdr:nvSpPr>
            <xdr:cNvPr id="50178" name="Spinner 2" hidden="1">
              <a:extLst>
                <a:ext uri="{63B3BB69-23CF-44E3-9099-C40C66FF867C}">
                  <a14:compatExt spid="_x0000_s50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</xdr:row>
          <xdr:rowOff>28575</xdr:rowOff>
        </xdr:from>
        <xdr:to>
          <xdr:col>0</xdr:col>
          <xdr:colOff>190500</xdr:colOff>
          <xdr:row>3</xdr:row>
          <xdr:rowOff>257175</xdr:rowOff>
        </xdr:to>
        <xdr:sp macro="" textlink="">
          <xdr:nvSpPr>
            <xdr:cNvPr id="50179" name="Spinner 3" hidden="1">
              <a:extLst>
                <a:ext uri="{63B3BB69-23CF-44E3-9099-C40C66FF867C}">
                  <a14:compatExt spid="_x0000_s50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</xdr:row>
          <xdr:rowOff>28575</xdr:rowOff>
        </xdr:from>
        <xdr:to>
          <xdr:col>0</xdr:col>
          <xdr:colOff>190500</xdr:colOff>
          <xdr:row>4</xdr:row>
          <xdr:rowOff>257175</xdr:rowOff>
        </xdr:to>
        <xdr:sp macro="" textlink="">
          <xdr:nvSpPr>
            <xdr:cNvPr id="50180" name="Spinner 4" hidden="1">
              <a:extLst>
                <a:ext uri="{63B3BB69-23CF-44E3-9099-C40C66FF867C}">
                  <a14:compatExt spid="_x0000_s50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5</xdr:row>
          <xdr:rowOff>28575</xdr:rowOff>
        </xdr:from>
        <xdr:to>
          <xdr:col>0</xdr:col>
          <xdr:colOff>190500</xdr:colOff>
          <xdr:row>5</xdr:row>
          <xdr:rowOff>257175</xdr:rowOff>
        </xdr:to>
        <xdr:sp macro="" textlink="">
          <xdr:nvSpPr>
            <xdr:cNvPr id="50181" name="Spinner 5" hidden="1">
              <a:extLst>
                <a:ext uri="{63B3BB69-23CF-44E3-9099-C40C66FF867C}">
                  <a14:compatExt spid="_x0000_s50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6</xdr:row>
          <xdr:rowOff>28575</xdr:rowOff>
        </xdr:from>
        <xdr:to>
          <xdr:col>0</xdr:col>
          <xdr:colOff>190500</xdr:colOff>
          <xdr:row>6</xdr:row>
          <xdr:rowOff>257175</xdr:rowOff>
        </xdr:to>
        <xdr:sp macro="" textlink="">
          <xdr:nvSpPr>
            <xdr:cNvPr id="50182" name="Spinner 6" hidden="1">
              <a:extLst>
                <a:ext uri="{63B3BB69-23CF-44E3-9099-C40C66FF867C}">
                  <a14:compatExt spid="_x0000_s50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7</xdr:row>
          <xdr:rowOff>28575</xdr:rowOff>
        </xdr:from>
        <xdr:to>
          <xdr:col>0</xdr:col>
          <xdr:colOff>190500</xdr:colOff>
          <xdr:row>7</xdr:row>
          <xdr:rowOff>257175</xdr:rowOff>
        </xdr:to>
        <xdr:sp macro="" textlink="">
          <xdr:nvSpPr>
            <xdr:cNvPr id="50183" name="Spinner 7" hidden="1">
              <a:extLst>
                <a:ext uri="{63B3BB69-23CF-44E3-9099-C40C66FF867C}">
                  <a14:compatExt spid="_x0000_s50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8</xdr:row>
          <xdr:rowOff>28575</xdr:rowOff>
        </xdr:from>
        <xdr:to>
          <xdr:col>0</xdr:col>
          <xdr:colOff>190500</xdr:colOff>
          <xdr:row>8</xdr:row>
          <xdr:rowOff>257175</xdr:rowOff>
        </xdr:to>
        <xdr:sp macro="" textlink="">
          <xdr:nvSpPr>
            <xdr:cNvPr id="50184" name="Spinner 8" hidden="1">
              <a:extLst>
                <a:ext uri="{63B3BB69-23CF-44E3-9099-C40C66FF867C}">
                  <a14:compatExt spid="_x0000_s50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9</xdr:row>
          <xdr:rowOff>28575</xdr:rowOff>
        </xdr:from>
        <xdr:to>
          <xdr:col>0</xdr:col>
          <xdr:colOff>190500</xdr:colOff>
          <xdr:row>9</xdr:row>
          <xdr:rowOff>257175</xdr:rowOff>
        </xdr:to>
        <xdr:sp macro="" textlink="">
          <xdr:nvSpPr>
            <xdr:cNvPr id="50185" name="Spinner 9" hidden="1">
              <a:extLst>
                <a:ext uri="{63B3BB69-23CF-44E3-9099-C40C66FF867C}">
                  <a14:compatExt spid="_x0000_s50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10</xdr:row>
          <xdr:rowOff>28575</xdr:rowOff>
        </xdr:from>
        <xdr:to>
          <xdr:col>0</xdr:col>
          <xdr:colOff>190500</xdr:colOff>
          <xdr:row>10</xdr:row>
          <xdr:rowOff>257175</xdr:rowOff>
        </xdr:to>
        <xdr:sp macro="" textlink="">
          <xdr:nvSpPr>
            <xdr:cNvPr id="50186" name="Spinner 10" hidden="1">
              <a:extLst>
                <a:ext uri="{63B3BB69-23CF-44E3-9099-C40C66FF867C}">
                  <a14:compatExt spid="_x0000_s50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11</xdr:row>
          <xdr:rowOff>28575</xdr:rowOff>
        </xdr:from>
        <xdr:to>
          <xdr:col>0</xdr:col>
          <xdr:colOff>190500</xdr:colOff>
          <xdr:row>11</xdr:row>
          <xdr:rowOff>257175</xdr:rowOff>
        </xdr:to>
        <xdr:sp macro="" textlink="">
          <xdr:nvSpPr>
            <xdr:cNvPr id="50187" name="Spinner 11" hidden="1">
              <a:extLst>
                <a:ext uri="{63B3BB69-23CF-44E3-9099-C40C66FF867C}">
                  <a14:compatExt spid="_x0000_s50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12</xdr:row>
          <xdr:rowOff>28575</xdr:rowOff>
        </xdr:from>
        <xdr:to>
          <xdr:col>0</xdr:col>
          <xdr:colOff>190500</xdr:colOff>
          <xdr:row>12</xdr:row>
          <xdr:rowOff>257175</xdr:rowOff>
        </xdr:to>
        <xdr:sp macro="" textlink="">
          <xdr:nvSpPr>
            <xdr:cNvPr id="50188" name="Spinner 12" hidden="1">
              <a:extLst>
                <a:ext uri="{63B3BB69-23CF-44E3-9099-C40C66FF867C}">
                  <a14:compatExt spid="_x0000_s50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13</xdr:row>
          <xdr:rowOff>28575</xdr:rowOff>
        </xdr:from>
        <xdr:to>
          <xdr:col>0</xdr:col>
          <xdr:colOff>190500</xdr:colOff>
          <xdr:row>13</xdr:row>
          <xdr:rowOff>257175</xdr:rowOff>
        </xdr:to>
        <xdr:sp macro="" textlink="">
          <xdr:nvSpPr>
            <xdr:cNvPr id="50189" name="Spinner 13" hidden="1">
              <a:extLst>
                <a:ext uri="{63B3BB69-23CF-44E3-9099-C40C66FF867C}">
                  <a14:compatExt spid="_x0000_s50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14</xdr:row>
          <xdr:rowOff>28575</xdr:rowOff>
        </xdr:from>
        <xdr:to>
          <xdr:col>0</xdr:col>
          <xdr:colOff>190500</xdr:colOff>
          <xdr:row>14</xdr:row>
          <xdr:rowOff>257175</xdr:rowOff>
        </xdr:to>
        <xdr:sp macro="" textlink="">
          <xdr:nvSpPr>
            <xdr:cNvPr id="50190" name="Spinner 14" hidden="1">
              <a:extLst>
                <a:ext uri="{63B3BB69-23CF-44E3-9099-C40C66FF867C}">
                  <a14:compatExt spid="_x0000_s50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15</xdr:row>
          <xdr:rowOff>28575</xdr:rowOff>
        </xdr:from>
        <xdr:to>
          <xdr:col>0</xdr:col>
          <xdr:colOff>190500</xdr:colOff>
          <xdr:row>15</xdr:row>
          <xdr:rowOff>257175</xdr:rowOff>
        </xdr:to>
        <xdr:sp macro="" textlink="">
          <xdr:nvSpPr>
            <xdr:cNvPr id="50191" name="Spinner 15" hidden="1">
              <a:extLst>
                <a:ext uri="{63B3BB69-23CF-44E3-9099-C40C66FF867C}">
                  <a14:compatExt spid="_x0000_s50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16</xdr:row>
          <xdr:rowOff>28575</xdr:rowOff>
        </xdr:from>
        <xdr:to>
          <xdr:col>0</xdr:col>
          <xdr:colOff>190500</xdr:colOff>
          <xdr:row>16</xdr:row>
          <xdr:rowOff>257175</xdr:rowOff>
        </xdr:to>
        <xdr:sp macro="" textlink="">
          <xdr:nvSpPr>
            <xdr:cNvPr id="50192" name="Spinner 16" hidden="1">
              <a:extLst>
                <a:ext uri="{63B3BB69-23CF-44E3-9099-C40C66FF867C}">
                  <a14:compatExt spid="_x0000_s50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17</xdr:row>
          <xdr:rowOff>28575</xdr:rowOff>
        </xdr:from>
        <xdr:to>
          <xdr:col>0</xdr:col>
          <xdr:colOff>190500</xdr:colOff>
          <xdr:row>17</xdr:row>
          <xdr:rowOff>257175</xdr:rowOff>
        </xdr:to>
        <xdr:sp macro="" textlink="">
          <xdr:nvSpPr>
            <xdr:cNvPr id="50193" name="Spinner 17" hidden="1">
              <a:extLst>
                <a:ext uri="{63B3BB69-23CF-44E3-9099-C40C66FF867C}">
                  <a14:compatExt spid="_x0000_s50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18</xdr:row>
          <xdr:rowOff>28575</xdr:rowOff>
        </xdr:from>
        <xdr:to>
          <xdr:col>0</xdr:col>
          <xdr:colOff>190500</xdr:colOff>
          <xdr:row>18</xdr:row>
          <xdr:rowOff>257175</xdr:rowOff>
        </xdr:to>
        <xdr:sp macro="" textlink="">
          <xdr:nvSpPr>
            <xdr:cNvPr id="50194" name="Spinner 18" hidden="1">
              <a:extLst>
                <a:ext uri="{63B3BB69-23CF-44E3-9099-C40C66FF867C}">
                  <a14:compatExt spid="_x0000_s50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19</xdr:row>
          <xdr:rowOff>28575</xdr:rowOff>
        </xdr:from>
        <xdr:to>
          <xdr:col>0</xdr:col>
          <xdr:colOff>190500</xdr:colOff>
          <xdr:row>19</xdr:row>
          <xdr:rowOff>257175</xdr:rowOff>
        </xdr:to>
        <xdr:sp macro="" textlink="">
          <xdr:nvSpPr>
            <xdr:cNvPr id="50195" name="Spinner 19" hidden="1">
              <a:extLst>
                <a:ext uri="{63B3BB69-23CF-44E3-9099-C40C66FF867C}">
                  <a14:compatExt spid="_x0000_s50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20</xdr:row>
          <xdr:rowOff>28575</xdr:rowOff>
        </xdr:from>
        <xdr:to>
          <xdr:col>0</xdr:col>
          <xdr:colOff>190500</xdr:colOff>
          <xdr:row>20</xdr:row>
          <xdr:rowOff>257175</xdr:rowOff>
        </xdr:to>
        <xdr:sp macro="" textlink="">
          <xdr:nvSpPr>
            <xdr:cNvPr id="50196" name="Spinner 20" hidden="1">
              <a:extLst>
                <a:ext uri="{63B3BB69-23CF-44E3-9099-C40C66FF867C}">
                  <a14:compatExt spid="_x0000_s50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21</xdr:row>
          <xdr:rowOff>28575</xdr:rowOff>
        </xdr:from>
        <xdr:to>
          <xdr:col>0</xdr:col>
          <xdr:colOff>190500</xdr:colOff>
          <xdr:row>21</xdr:row>
          <xdr:rowOff>257175</xdr:rowOff>
        </xdr:to>
        <xdr:sp macro="" textlink="">
          <xdr:nvSpPr>
            <xdr:cNvPr id="50197" name="Spinner 21" hidden="1">
              <a:extLst>
                <a:ext uri="{63B3BB69-23CF-44E3-9099-C40C66FF867C}">
                  <a14:compatExt spid="_x0000_s50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22</xdr:row>
          <xdr:rowOff>28575</xdr:rowOff>
        </xdr:from>
        <xdr:to>
          <xdr:col>0</xdr:col>
          <xdr:colOff>190500</xdr:colOff>
          <xdr:row>22</xdr:row>
          <xdr:rowOff>257175</xdr:rowOff>
        </xdr:to>
        <xdr:sp macro="" textlink="">
          <xdr:nvSpPr>
            <xdr:cNvPr id="50198" name="Spinner 22" hidden="1">
              <a:extLst>
                <a:ext uri="{63B3BB69-23CF-44E3-9099-C40C66FF867C}">
                  <a14:compatExt spid="_x0000_s50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23</xdr:row>
          <xdr:rowOff>28575</xdr:rowOff>
        </xdr:from>
        <xdr:to>
          <xdr:col>0</xdr:col>
          <xdr:colOff>190500</xdr:colOff>
          <xdr:row>23</xdr:row>
          <xdr:rowOff>257175</xdr:rowOff>
        </xdr:to>
        <xdr:sp macro="" textlink="">
          <xdr:nvSpPr>
            <xdr:cNvPr id="50199" name="Spinner 23" hidden="1">
              <a:extLst>
                <a:ext uri="{63B3BB69-23CF-44E3-9099-C40C66FF867C}">
                  <a14:compatExt spid="_x0000_s50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24</xdr:row>
          <xdr:rowOff>28575</xdr:rowOff>
        </xdr:from>
        <xdr:to>
          <xdr:col>0</xdr:col>
          <xdr:colOff>190500</xdr:colOff>
          <xdr:row>24</xdr:row>
          <xdr:rowOff>257175</xdr:rowOff>
        </xdr:to>
        <xdr:sp macro="" textlink="">
          <xdr:nvSpPr>
            <xdr:cNvPr id="50200" name="Spinner 24" hidden="1">
              <a:extLst>
                <a:ext uri="{63B3BB69-23CF-44E3-9099-C40C66FF867C}">
                  <a14:compatExt spid="_x0000_s50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25</xdr:row>
          <xdr:rowOff>28575</xdr:rowOff>
        </xdr:from>
        <xdr:to>
          <xdr:col>0</xdr:col>
          <xdr:colOff>190500</xdr:colOff>
          <xdr:row>25</xdr:row>
          <xdr:rowOff>257175</xdr:rowOff>
        </xdr:to>
        <xdr:sp macro="" textlink="">
          <xdr:nvSpPr>
            <xdr:cNvPr id="50201" name="Spinner 25" hidden="1">
              <a:extLst>
                <a:ext uri="{63B3BB69-23CF-44E3-9099-C40C66FF867C}">
                  <a14:compatExt spid="_x0000_s50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sonbruce.com/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5.xml"/><Relationship Id="rId13" Type="http://schemas.openxmlformats.org/officeDocument/2006/relationships/ctrlProp" Target="../ctrlProps/ctrlProp60.xml"/><Relationship Id="rId18" Type="http://schemas.openxmlformats.org/officeDocument/2006/relationships/ctrlProp" Target="../ctrlProps/ctrlProp65.xml"/><Relationship Id="rId26" Type="http://schemas.openxmlformats.org/officeDocument/2006/relationships/ctrlProp" Target="../ctrlProps/ctrlProp73.xml"/><Relationship Id="rId3" Type="http://schemas.openxmlformats.org/officeDocument/2006/relationships/vmlDrawing" Target="../drawings/vmlDrawing6.vml"/><Relationship Id="rId21" Type="http://schemas.openxmlformats.org/officeDocument/2006/relationships/ctrlProp" Target="../ctrlProps/ctrlProp68.xml"/><Relationship Id="rId7" Type="http://schemas.openxmlformats.org/officeDocument/2006/relationships/ctrlProp" Target="../ctrlProps/ctrlProp54.xml"/><Relationship Id="rId12" Type="http://schemas.openxmlformats.org/officeDocument/2006/relationships/ctrlProp" Target="../ctrlProps/ctrlProp59.xml"/><Relationship Id="rId17" Type="http://schemas.openxmlformats.org/officeDocument/2006/relationships/ctrlProp" Target="../ctrlProps/ctrlProp64.xml"/><Relationship Id="rId25" Type="http://schemas.openxmlformats.org/officeDocument/2006/relationships/ctrlProp" Target="../ctrlProps/ctrlProp72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63.xml"/><Relationship Id="rId2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53.xml"/><Relationship Id="rId11" Type="http://schemas.openxmlformats.org/officeDocument/2006/relationships/ctrlProp" Target="../ctrlProps/ctrlProp58.xml"/><Relationship Id="rId24" Type="http://schemas.openxmlformats.org/officeDocument/2006/relationships/ctrlProp" Target="../ctrlProps/ctrlProp71.xml"/><Relationship Id="rId5" Type="http://schemas.openxmlformats.org/officeDocument/2006/relationships/ctrlProp" Target="../ctrlProps/ctrlProp52.xml"/><Relationship Id="rId15" Type="http://schemas.openxmlformats.org/officeDocument/2006/relationships/ctrlProp" Target="../ctrlProps/ctrlProp62.xml"/><Relationship Id="rId23" Type="http://schemas.openxmlformats.org/officeDocument/2006/relationships/ctrlProp" Target="../ctrlProps/ctrlProp70.xml"/><Relationship Id="rId28" Type="http://schemas.openxmlformats.org/officeDocument/2006/relationships/ctrlProp" Target="../ctrlProps/ctrlProp75.xml"/><Relationship Id="rId10" Type="http://schemas.openxmlformats.org/officeDocument/2006/relationships/ctrlProp" Target="../ctrlProps/ctrlProp57.xml"/><Relationship Id="rId19" Type="http://schemas.openxmlformats.org/officeDocument/2006/relationships/ctrlProp" Target="../ctrlProps/ctrlProp66.xml"/><Relationship Id="rId4" Type="http://schemas.openxmlformats.org/officeDocument/2006/relationships/ctrlProp" Target="../ctrlProps/ctrlProp51.xml"/><Relationship Id="rId9" Type="http://schemas.openxmlformats.org/officeDocument/2006/relationships/ctrlProp" Target="../ctrlProps/ctrlProp56.xml"/><Relationship Id="rId14" Type="http://schemas.openxmlformats.org/officeDocument/2006/relationships/ctrlProp" Target="../ctrlProps/ctrlProp61.xml"/><Relationship Id="rId22" Type="http://schemas.openxmlformats.org/officeDocument/2006/relationships/ctrlProp" Target="../ctrlProps/ctrlProp69.xml"/><Relationship Id="rId27" Type="http://schemas.openxmlformats.org/officeDocument/2006/relationships/ctrlProp" Target="../ctrlProps/ctrlProp74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0.xml"/><Relationship Id="rId13" Type="http://schemas.openxmlformats.org/officeDocument/2006/relationships/ctrlProp" Target="../ctrlProps/ctrlProp85.xml"/><Relationship Id="rId18" Type="http://schemas.openxmlformats.org/officeDocument/2006/relationships/ctrlProp" Target="../ctrlProps/ctrlProp90.xml"/><Relationship Id="rId26" Type="http://schemas.openxmlformats.org/officeDocument/2006/relationships/ctrlProp" Target="../ctrlProps/ctrlProp98.xml"/><Relationship Id="rId3" Type="http://schemas.openxmlformats.org/officeDocument/2006/relationships/vmlDrawing" Target="../drawings/vmlDrawing7.vml"/><Relationship Id="rId21" Type="http://schemas.openxmlformats.org/officeDocument/2006/relationships/ctrlProp" Target="../ctrlProps/ctrlProp93.xml"/><Relationship Id="rId7" Type="http://schemas.openxmlformats.org/officeDocument/2006/relationships/ctrlProp" Target="../ctrlProps/ctrlProp79.xml"/><Relationship Id="rId12" Type="http://schemas.openxmlformats.org/officeDocument/2006/relationships/ctrlProp" Target="../ctrlProps/ctrlProp84.xml"/><Relationship Id="rId17" Type="http://schemas.openxmlformats.org/officeDocument/2006/relationships/ctrlProp" Target="../ctrlProps/ctrlProp89.xml"/><Relationship Id="rId25" Type="http://schemas.openxmlformats.org/officeDocument/2006/relationships/ctrlProp" Target="../ctrlProps/ctrlProp97.xml"/><Relationship Id="rId2" Type="http://schemas.openxmlformats.org/officeDocument/2006/relationships/drawing" Target="../drawings/drawing9.xml"/><Relationship Id="rId16" Type="http://schemas.openxmlformats.org/officeDocument/2006/relationships/ctrlProp" Target="../ctrlProps/ctrlProp88.xml"/><Relationship Id="rId20" Type="http://schemas.openxmlformats.org/officeDocument/2006/relationships/ctrlProp" Target="../ctrlProps/ctrlProp92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78.xml"/><Relationship Id="rId11" Type="http://schemas.openxmlformats.org/officeDocument/2006/relationships/ctrlProp" Target="../ctrlProps/ctrlProp83.xml"/><Relationship Id="rId24" Type="http://schemas.openxmlformats.org/officeDocument/2006/relationships/ctrlProp" Target="../ctrlProps/ctrlProp96.xml"/><Relationship Id="rId5" Type="http://schemas.openxmlformats.org/officeDocument/2006/relationships/ctrlProp" Target="../ctrlProps/ctrlProp77.xml"/><Relationship Id="rId15" Type="http://schemas.openxmlformats.org/officeDocument/2006/relationships/ctrlProp" Target="../ctrlProps/ctrlProp87.xml"/><Relationship Id="rId23" Type="http://schemas.openxmlformats.org/officeDocument/2006/relationships/ctrlProp" Target="../ctrlProps/ctrlProp95.xml"/><Relationship Id="rId28" Type="http://schemas.openxmlformats.org/officeDocument/2006/relationships/ctrlProp" Target="../ctrlProps/ctrlProp100.xml"/><Relationship Id="rId10" Type="http://schemas.openxmlformats.org/officeDocument/2006/relationships/ctrlProp" Target="../ctrlProps/ctrlProp82.xml"/><Relationship Id="rId19" Type="http://schemas.openxmlformats.org/officeDocument/2006/relationships/ctrlProp" Target="../ctrlProps/ctrlProp91.xml"/><Relationship Id="rId4" Type="http://schemas.openxmlformats.org/officeDocument/2006/relationships/ctrlProp" Target="../ctrlProps/ctrlProp76.xml"/><Relationship Id="rId9" Type="http://schemas.openxmlformats.org/officeDocument/2006/relationships/ctrlProp" Target="../ctrlProps/ctrlProp81.xml"/><Relationship Id="rId14" Type="http://schemas.openxmlformats.org/officeDocument/2006/relationships/ctrlProp" Target="../ctrlProps/ctrlProp86.xml"/><Relationship Id="rId22" Type="http://schemas.openxmlformats.org/officeDocument/2006/relationships/ctrlProp" Target="../ctrlProps/ctrlProp94.xml"/><Relationship Id="rId27" Type="http://schemas.openxmlformats.org/officeDocument/2006/relationships/ctrlProp" Target="../ctrlProps/ctrlProp9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4.emf"/><Relationship Id="rId4" Type="http://schemas.openxmlformats.org/officeDocument/2006/relationships/oleObject" Target="../embeddings/oleObject24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5.xml"/><Relationship Id="rId13" Type="http://schemas.openxmlformats.org/officeDocument/2006/relationships/ctrlProp" Target="../ctrlProps/ctrlProp110.xml"/><Relationship Id="rId18" Type="http://schemas.openxmlformats.org/officeDocument/2006/relationships/ctrlProp" Target="../ctrlProps/ctrlProp115.xml"/><Relationship Id="rId26" Type="http://schemas.openxmlformats.org/officeDocument/2006/relationships/ctrlProp" Target="../ctrlProps/ctrlProp123.xml"/><Relationship Id="rId3" Type="http://schemas.openxmlformats.org/officeDocument/2006/relationships/vmlDrawing" Target="../drawings/vmlDrawing9.vml"/><Relationship Id="rId21" Type="http://schemas.openxmlformats.org/officeDocument/2006/relationships/ctrlProp" Target="../ctrlProps/ctrlProp118.xml"/><Relationship Id="rId7" Type="http://schemas.openxmlformats.org/officeDocument/2006/relationships/ctrlProp" Target="../ctrlProps/ctrlProp104.xml"/><Relationship Id="rId12" Type="http://schemas.openxmlformats.org/officeDocument/2006/relationships/ctrlProp" Target="../ctrlProps/ctrlProp109.xml"/><Relationship Id="rId17" Type="http://schemas.openxmlformats.org/officeDocument/2006/relationships/ctrlProp" Target="../ctrlProps/ctrlProp114.xml"/><Relationship Id="rId25" Type="http://schemas.openxmlformats.org/officeDocument/2006/relationships/ctrlProp" Target="../ctrlProps/ctrlProp122.xml"/><Relationship Id="rId2" Type="http://schemas.openxmlformats.org/officeDocument/2006/relationships/drawing" Target="../drawings/drawing11.xml"/><Relationship Id="rId16" Type="http://schemas.openxmlformats.org/officeDocument/2006/relationships/ctrlProp" Target="../ctrlProps/ctrlProp113.xml"/><Relationship Id="rId20" Type="http://schemas.openxmlformats.org/officeDocument/2006/relationships/ctrlProp" Target="../ctrlProps/ctrlProp117.xml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103.xml"/><Relationship Id="rId11" Type="http://schemas.openxmlformats.org/officeDocument/2006/relationships/ctrlProp" Target="../ctrlProps/ctrlProp108.xml"/><Relationship Id="rId24" Type="http://schemas.openxmlformats.org/officeDocument/2006/relationships/ctrlProp" Target="../ctrlProps/ctrlProp121.xml"/><Relationship Id="rId5" Type="http://schemas.openxmlformats.org/officeDocument/2006/relationships/ctrlProp" Target="../ctrlProps/ctrlProp102.xml"/><Relationship Id="rId15" Type="http://schemas.openxmlformats.org/officeDocument/2006/relationships/ctrlProp" Target="../ctrlProps/ctrlProp112.xml"/><Relationship Id="rId23" Type="http://schemas.openxmlformats.org/officeDocument/2006/relationships/ctrlProp" Target="../ctrlProps/ctrlProp120.xml"/><Relationship Id="rId28" Type="http://schemas.openxmlformats.org/officeDocument/2006/relationships/ctrlProp" Target="../ctrlProps/ctrlProp125.xml"/><Relationship Id="rId10" Type="http://schemas.openxmlformats.org/officeDocument/2006/relationships/ctrlProp" Target="../ctrlProps/ctrlProp107.xml"/><Relationship Id="rId19" Type="http://schemas.openxmlformats.org/officeDocument/2006/relationships/ctrlProp" Target="../ctrlProps/ctrlProp116.xml"/><Relationship Id="rId4" Type="http://schemas.openxmlformats.org/officeDocument/2006/relationships/ctrlProp" Target="../ctrlProps/ctrlProp101.xml"/><Relationship Id="rId9" Type="http://schemas.openxmlformats.org/officeDocument/2006/relationships/ctrlProp" Target="../ctrlProps/ctrlProp106.xml"/><Relationship Id="rId14" Type="http://schemas.openxmlformats.org/officeDocument/2006/relationships/ctrlProp" Target="../ctrlProps/ctrlProp111.xml"/><Relationship Id="rId22" Type="http://schemas.openxmlformats.org/officeDocument/2006/relationships/ctrlProp" Target="../ctrlProps/ctrlProp119.xml"/><Relationship Id="rId27" Type="http://schemas.openxmlformats.org/officeDocument/2006/relationships/ctrlProp" Target="../ctrlProps/ctrlProp12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0.xml"/><Relationship Id="rId13" Type="http://schemas.openxmlformats.org/officeDocument/2006/relationships/ctrlProp" Target="../ctrlProps/ctrlProp135.xml"/><Relationship Id="rId18" Type="http://schemas.openxmlformats.org/officeDocument/2006/relationships/ctrlProp" Target="../ctrlProps/ctrlProp140.xml"/><Relationship Id="rId26" Type="http://schemas.openxmlformats.org/officeDocument/2006/relationships/ctrlProp" Target="../ctrlProps/ctrlProp148.xml"/><Relationship Id="rId3" Type="http://schemas.openxmlformats.org/officeDocument/2006/relationships/vmlDrawing" Target="../drawings/vmlDrawing10.vml"/><Relationship Id="rId21" Type="http://schemas.openxmlformats.org/officeDocument/2006/relationships/ctrlProp" Target="../ctrlProps/ctrlProp143.xml"/><Relationship Id="rId7" Type="http://schemas.openxmlformats.org/officeDocument/2006/relationships/ctrlProp" Target="../ctrlProps/ctrlProp129.xml"/><Relationship Id="rId12" Type="http://schemas.openxmlformats.org/officeDocument/2006/relationships/ctrlProp" Target="../ctrlProps/ctrlProp134.xml"/><Relationship Id="rId17" Type="http://schemas.openxmlformats.org/officeDocument/2006/relationships/ctrlProp" Target="../ctrlProps/ctrlProp139.xml"/><Relationship Id="rId25" Type="http://schemas.openxmlformats.org/officeDocument/2006/relationships/ctrlProp" Target="../ctrlProps/ctrlProp147.xml"/><Relationship Id="rId2" Type="http://schemas.openxmlformats.org/officeDocument/2006/relationships/drawing" Target="../drawings/drawing13.xml"/><Relationship Id="rId16" Type="http://schemas.openxmlformats.org/officeDocument/2006/relationships/ctrlProp" Target="../ctrlProps/ctrlProp138.xml"/><Relationship Id="rId20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16.bin"/><Relationship Id="rId6" Type="http://schemas.openxmlformats.org/officeDocument/2006/relationships/ctrlProp" Target="../ctrlProps/ctrlProp128.xml"/><Relationship Id="rId11" Type="http://schemas.openxmlformats.org/officeDocument/2006/relationships/ctrlProp" Target="../ctrlProps/ctrlProp133.xml"/><Relationship Id="rId24" Type="http://schemas.openxmlformats.org/officeDocument/2006/relationships/ctrlProp" Target="../ctrlProps/ctrlProp146.xml"/><Relationship Id="rId5" Type="http://schemas.openxmlformats.org/officeDocument/2006/relationships/ctrlProp" Target="../ctrlProps/ctrlProp127.xml"/><Relationship Id="rId15" Type="http://schemas.openxmlformats.org/officeDocument/2006/relationships/ctrlProp" Target="../ctrlProps/ctrlProp137.xml"/><Relationship Id="rId23" Type="http://schemas.openxmlformats.org/officeDocument/2006/relationships/ctrlProp" Target="../ctrlProps/ctrlProp145.xml"/><Relationship Id="rId28" Type="http://schemas.openxmlformats.org/officeDocument/2006/relationships/ctrlProp" Target="../ctrlProps/ctrlProp150.xml"/><Relationship Id="rId10" Type="http://schemas.openxmlformats.org/officeDocument/2006/relationships/ctrlProp" Target="../ctrlProps/ctrlProp132.xml"/><Relationship Id="rId19" Type="http://schemas.openxmlformats.org/officeDocument/2006/relationships/ctrlProp" Target="../ctrlProps/ctrlProp141.xml"/><Relationship Id="rId4" Type="http://schemas.openxmlformats.org/officeDocument/2006/relationships/ctrlProp" Target="../ctrlProps/ctrlProp126.xml"/><Relationship Id="rId9" Type="http://schemas.openxmlformats.org/officeDocument/2006/relationships/ctrlProp" Target="../ctrlProps/ctrlProp131.xml"/><Relationship Id="rId14" Type="http://schemas.openxmlformats.org/officeDocument/2006/relationships/ctrlProp" Target="../ctrlProps/ctrlProp136.xml"/><Relationship Id="rId22" Type="http://schemas.openxmlformats.org/officeDocument/2006/relationships/ctrlProp" Target="../ctrlProps/ctrlProp144.xml"/><Relationship Id="rId27" Type="http://schemas.openxmlformats.org/officeDocument/2006/relationships/ctrlProp" Target="../ctrlProps/ctrlProp1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18" Type="http://schemas.openxmlformats.org/officeDocument/2006/relationships/oleObject" Target="../embeddings/oleObject8.bin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24" Type="http://schemas.openxmlformats.org/officeDocument/2006/relationships/oleObject" Target="../embeddings/oleObject11.bin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4.bin"/><Relationship Id="rId3" Type="http://schemas.openxmlformats.org/officeDocument/2006/relationships/vmlDrawing" Target="../drawings/vmlDrawing3.vml"/><Relationship Id="rId7" Type="http://schemas.openxmlformats.org/officeDocument/2006/relationships/image" Target="../media/image13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13.bin"/><Relationship Id="rId11" Type="http://schemas.openxmlformats.org/officeDocument/2006/relationships/image" Target="../media/image15.emf"/><Relationship Id="rId5" Type="http://schemas.openxmlformats.org/officeDocument/2006/relationships/image" Target="../media/image12.emf"/><Relationship Id="rId10" Type="http://schemas.openxmlformats.org/officeDocument/2006/relationships/oleObject" Target="../embeddings/oleObject15.bin"/><Relationship Id="rId4" Type="http://schemas.openxmlformats.org/officeDocument/2006/relationships/oleObject" Target="../embeddings/oleObject12.bin"/><Relationship Id="rId9" Type="http://schemas.openxmlformats.org/officeDocument/2006/relationships/image" Target="../media/image14.emf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13" Type="http://schemas.openxmlformats.org/officeDocument/2006/relationships/ctrlProp" Target="../ctrlProps/ctrlProp35.xml"/><Relationship Id="rId18" Type="http://schemas.openxmlformats.org/officeDocument/2006/relationships/ctrlProp" Target="../ctrlProps/ctrlProp40.xml"/><Relationship Id="rId26" Type="http://schemas.openxmlformats.org/officeDocument/2006/relationships/ctrlProp" Target="../ctrlProps/ctrlProp48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43.xml"/><Relationship Id="rId7" Type="http://schemas.openxmlformats.org/officeDocument/2006/relationships/ctrlProp" Target="../ctrlProps/ctrlProp29.xml"/><Relationship Id="rId12" Type="http://schemas.openxmlformats.org/officeDocument/2006/relationships/ctrlProp" Target="../ctrlProps/ctrlProp34.xml"/><Relationship Id="rId17" Type="http://schemas.openxmlformats.org/officeDocument/2006/relationships/ctrlProp" Target="../ctrlProps/ctrlProp39.xml"/><Relationship Id="rId25" Type="http://schemas.openxmlformats.org/officeDocument/2006/relationships/ctrlProp" Target="../ctrlProps/ctrlProp47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38.xml"/><Relationship Id="rId20" Type="http://schemas.openxmlformats.org/officeDocument/2006/relationships/ctrlProp" Target="../ctrlProps/ctrlProp42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28.xml"/><Relationship Id="rId11" Type="http://schemas.openxmlformats.org/officeDocument/2006/relationships/ctrlProp" Target="../ctrlProps/ctrlProp33.xml"/><Relationship Id="rId24" Type="http://schemas.openxmlformats.org/officeDocument/2006/relationships/ctrlProp" Target="../ctrlProps/ctrlProp46.xml"/><Relationship Id="rId5" Type="http://schemas.openxmlformats.org/officeDocument/2006/relationships/ctrlProp" Target="../ctrlProps/ctrlProp27.xml"/><Relationship Id="rId15" Type="http://schemas.openxmlformats.org/officeDocument/2006/relationships/ctrlProp" Target="../ctrlProps/ctrlProp37.xml"/><Relationship Id="rId23" Type="http://schemas.openxmlformats.org/officeDocument/2006/relationships/ctrlProp" Target="../ctrlProps/ctrlProp45.xml"/><Relationship Id="rId28" Type="http://schemas.openxmlformats.org/officeDocument/2006/relationships/ctrlProp" Target="../ctrlProps/ctrlProp50.xml"/><Relationship Id="rId10" Type="http://schemas.openxmlformats.org/officeDocument/2006/relationships/ctrlProp" Target="../ctrlProps/ctrlProp32.xml"/><Relationship Id="rId19" Type="http://schemas.openxmlformats.org/officeDocument/2006/relationships/ctrlProp" Target="../ctrlProps/ctrlProp41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Relationship Id="rId14" Type="http://schemas.openxmlformats.org/officeDocument/2006/relationships/ctrlProp" Target="../ctrlProps/ctrlProp36.xml"/><Relationship Id="rId22" Type="http://schemas.openxmlformats.org/officeDocument/2006/relationships/ctrlProp" Target="../ctrlProps/ctrlProp44.xml"/><Relationship Id="rId27" Type="http://schemas.openxmlformats.org/officeDocument/2006/relationships/ctrlProp" Target="../ctrlProps/ctrlProp49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8.bin"/><Relationship Id="rId13" Type="http://schemas.openxmlformats.org/officeDocument/2006/relationships/image" Target="../media/image20.emf"/><Relationship Id="rId18" Type="http://schemas.openxmlformats.org/officeDocument/2006/relationships/oleObject" Target="../embeddings/oleObject23.bin"/><Relationship Id="rId3" Type="http://schemas.openxmlformats.org/officeDocument/2006/relationships/vmlDrawing" Target="../drawings/vmlDrawing5.vml"/><Relationship Id="rId7" Type="http://schemas.openxmlformats.org/officeDocument/2006/relationships/image" Target="../media/image17.emf"/><Relationship Id="rId12" Type="http://schemas.openxmlformats.org/officeDocument/2006/relationships/oleObject" Target="../embeddings/oleObject20.bin"/><Relationship Id="rId17" Type="http://schemas.openxmlformats.org/officeDocument/2006/relationships/image" Target="../media/image22.emf"/><Relationship Id="rId2" Type="http://schemas.openxmlformats.org/officeDocument/2006/relationships/drawing" Target="../drawings/drawing7.xml"/><Relationship Id="rId16" Type="http://schemas.openxmlformats.org/officeDocument/2006/relationships/oleObject" Target="../embeddings/oleObject22.bin"/><Relationship Id="rId1" Type="http://schemas.openxmlformats.org/officeDocument/2006/relationships/printerSettings" Target="../printerSettings/printerSettings9.bin"/><Relationship Id="rId6" Type="http://schemas.openxmlformats.org/officeDocument/2006/relationships/oleObject" Target="../embeddings/oleObject17.bin"/><Relationship Id="rId11" Type="http://schemas.openxmlformats.org/officeDocument/2006/relationships/image" Target="../media/image19.emf"/><Relationship Id="rId5" Type="http://schemas.openxmlformats.org/officeDocument/2006/relationships/image" Target="../media/image16.emf"/><Relationship Id="rId15" Type="http://schemas.openxmlformats.org/officeDocument/2006/relationships/image" Target="../media/image21.emf"/><Relationship Id="rId10" Type="http://schemas.openxmlformats.org/officeDocument/2006/relationships/oleObject" Target="../embeddings/oleObject19.bin"/><Relationship Id="rId19" Type="http://schemas.openxmlformats.org/officeDocument/2006/relationships/image" Target="../media/image23.emf"/><Relationship Id="rId4" Type="http://schemas.openxmlformats.org/officeDocument/2006/relationships/oleObject" Target="../embeddings/oleObject16.bin"/><Relationship Id="rId9" Type="http://schemas.openxmlformats.org/officeDocument/2006/relationships/image" Target="../media/image18.emf"/><Relationship Id="rId14" Type="http://schemas.openxmlformats.org/officeDocument/2006/relationships/oleObject" Target="../embeddings/oleObject2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zoomScale="120" zoomScaleNormal="120" workbookViewId="0">
      <selection activeCell="B17" sqref="B17"/>
    </sheetView>
  </sheetViews>
  <sheetFormatPr defaultRowHeight="15" x14ac:dyDescent="0.25"/>
  <cols>
    <col min="2" max="2" width="87.7109375" customWidth="1"/>
  </cols>
  <sheetData>
    <row r="1" spans="1:3" ht="36" x14ac:dyDescent="0.55000000000000004">
      <c r="B1" s="3" t="s">
        <v>13</v>
      </c>
    </row>
    <row r="2" spans="1:3" s="4" customFormat="1" ht="36" x14ac:dyDescent="0.55000000000000004">
      <c r="B2" s="6"/>
    </row>
    <row r="3" spans="1:3" s="4" customFormat="1" ht="33.75" x14ac:dyDescent="0.5">
      <c r="B3" s="5" t="s">
        <v>24</v>
      </c>
    </row>
    <row r="4" spans="1:3" s="4" customFormat="1" x14ac:dyDescent="0.25"/>
    <row r="5" spans="1:3" s="4" customFormat="1" ht="21" customHeight="1" x14ac:dyDescent="0.35">
      <c r="B5" s="11" t="s">
        <v>21</v>
      </c>
    </row>
    <row r="6" spans="1:3" s="4" customFormat="1" ht="21" customHeight="1" x14ac:dyDescent="0.35">
      <c r="B6" s="11" t="s">
        <v>22</v>
      </c>
    </row>
    <row r="7" spans="1:3" s="4" customFormat="1" ht="21" customHeight="1" x14ac:dyDescent="0.35">
      <c r="B7" s="12" t="s">
        <v>23</v>
      </c>
    </row>
    <row r="8" spans="1:3" s="4" customFormat="1" x14ac:dyDescent="0.25"/>
    <row r="9" spans="1:3" s="4" customFormat="1" x14ac:dyDescent="0.25"/>
    <row r="10" spans="1:3" s="4" customFormat="1" ht="18" x14ac:dyDescent="0.25">
      <c r="C10" s="7" t="s">
        <v>14</v>
      </c>
    </row>
    <row r="11" spans="1:3" s="4" customFormat="1" ht="18.75" x14ac:dyDescent="0.3">
      <c r="A11" s="13" t="s">
        <v>20</v>
      </c>
      <c r="C11" s="8" t="s">
        <v>15</v>
      </c>
    </row>
    <row r="12" spans="1:3" s="4" customFormat="1" x14ac:dyDescent="0.25">
      <c r="C12" s="9" t="s">
        <v>16</v>
      </c>
    </row>
    <row r="13" spans="1:3" s="4" customFormat="1" x14ac:dyDescent="0.25">
      <c r="C13" s="9" t="s">
        <v>17</v>
      </c>
    </row>
    <row r="14" spans="1:3" s="4" customFormat="1" x14ac:dyDescent="0.25">
      <c r="C14" s="10" t="s">
        <v>18</v>
      </c>
    </row>
    <row r="15" spans="1:3" s="4" customFormat="1" x14ac:dyDescent="0.25">
      <c r="C15" s="9" t="s">
        <v>19</v>
      </c>
    </row>
    <row r="16" spans="1:3" s="4" customFormat="1" x14ac:dyDescent="0.25"/>
    <row r="17" s="4" customFormat="1" x14ac:dyDescent="0.25"/>
    <row r="18" s="4" customFormat="1" x14ac:dyDescent="0.25"/>
    <row r="19" s="4" customFormat="1" x14ac:dyDescent="0.25"/>
    <row r="20" s="4" customFormat="1" x14ac:dyDescent="0.25"/>
  </sheetData>
  <hyperlinks>
    <hyperlink ref="C14" r:id="rId1" display="http://www.masonbruce.com/"/>
  </hyperlinks>
  <pageMargins left="0.7" right="0.7" top="0.75" bottom="0.75" header="0.3" footer="0.3"/>
  <pageSetup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960"/>
  <sheetViews>
    <sheetView topLeftCell="D1" zoomScale="70" zoomScaleNormal="70" workbookViewId="0">
      <selection activeCell="K9" sqref="K9"/>
    </sheetView>
  </sheetViews>
  <sheetFormatPr defaultRowHeight="15" x14ac:dyDescent="0.25"/>
  <cols>
    <col min="1" max="1" width="3.5703125" customWidth="1"/>
    <col min="2" max="2" width="5.7109375" customWidth="1"/>
    <col min="3" max="3" width="6.42578125" bestFit="1" customWidth="1"/>
    <col min="4" max="4" width="5.42578125" customWidth="1"/>
    <col min="5" max="6" width="10.85546875" bestFit="1" customWidth="1"/>
    <col min="7" max="7" width="9.42578125" bestFit="1" customWidth="1"/>
    <col min="8" max="8" width="11.5703125" bestFit="1" customWidth="1"/>
    <col min="9" max="9" width="10.42578125" customWidth="1"/>
    <col min="10" max="10" width="10.28515625" customWidth="1"/>
    <col min="11" max="11" width="12.140625" customWidth="1"/>
    <col min="13" max="13" width="7.28515625" customWidth="1"/>
    <col min="14" max="14" width="6.85546875" customWidth="1"/>
    <col min="15" max="15" width="7" customWidth="1"/>
    <col min="16" max="16" width="9.42578125" customWidth="1"/>
    <col min="17" max="17" width="11" customWidth="1"/>
    <col min="18" max="18" width="12" bestFit="1" customWidth="1"/>
    <col min="19" max="21" width="12.28515625" customWidth="1"/>
    <col min="22" max="24" width="6.140625" customWidth="1"/>
    <col min="25" max="25" width="8" customWidth="1"/>
    <col min="26" max="26" width="6" customWidth="1"/>
    <col min="27" max="27" width="7.85546875" customWidth="1"/>
    <col min="28" max="28" width="14.7109375" customWidth="1"/>
    <col min="29" max="29" width="19.140625" bestFit="1" customWidth="1"/>
    <col min="30" max="30" width="13" bestFit="1" customWidth="1"/>
    <col min="31" max="32" width="3.7109375" customWidth="1"/>
    <col min="33" max="33" width="5.28515625" customWidth="1"/>
    <col min="34" max="34" width="5.85546875" customWidth="1"/>
    <col min="35" max="42" width="3.7109375" customWidth="1"/>
  </cols>
  <sheetData>
    <row r="1" spans="2:30" ht="24" customHeight="1" x14ac:dyDescent="0.3">
      <c r="B1" s="21" t="s">
        <v>59</v>
      </c>
      <c r="C1" s="21" t="s">
        <v>1</v>
      </c>
      <c r="D1" s="21" t="s">
        <v>2</v>
      </c>
      <c r="E1" s="21" t="s">
        <v>4</v>
      </c>
      <c r="F1" s="21" t="s">
        <v>76</v>
      </c>
      <c r="G1" s="21" t="s">
        <v>75</v>
      </c>
      <c r="H1" s="21" t="s">
        <v>73</v>
      </c>
      <c r="I1" s="21" t="s">
        <v>77</v>
      </c>
      <c r="J1" s="21" t="s">
        <v>74</v>
      </c>
      <c r="K1" s="21"/>
      <c r="L1" s="21" t="s">
        <v>5</v>
      </c>
      <c r="M1" s="21" t="s">
        <v>9</v>
      </c>
      <c r="N1" s="21" t="s">
        <v>7</v>
      </c>
      <c r="O1" s="21" t="s">
        <v>8</v>
      </c>
      <c r="P1" s="22" t="s">
        <v>34</v>
      </c>
      <c r="Q1" s="22" t="s">
        <v>35</v>
      </c>
      <c r="R1" s="22" t="s">
        <v>65</v>
      </c>
      <c r="S1" s="22" t="s">
        <v>66</v>
      </c>
      <c r="T1" s="22" t="s">
        <v>71</v>
      </c>
      <c r="U1" s="22" t="s">
        <v>72</v>
      </c>
      <c r="V1" s="22"/>
      <c r="W1" s="22"/>
      <c r="X1" s="21" t="s">
        <v>0</v>
      </c>
      <c r="Y1" s="21" t="s">
        <v>2</v>
      </c>
      <c r="Z1" s="21" t="s">
        <v>36</v>
      </c>
      <c r="AA1" s="21" t="s">
        <v>3</v>
      </c>
      <c r="AB1" s="21" t="s">
        <v>4</v>
      </c>
      <c r="AC1" s="21" t="s">
        <v>68</v>
      </c>
      <c r="AD1" s="21" t="s">
        <v>70</v>
      </c>
    </row>
    <row r="2" spans="2:30" ht="24" customHeight="1" x14ac:dyDescent="0.3">
      <c r="B2">
        <v>30</v>
      </c>
      <c r="C2" s="20">
        <v>1</v>
      </c>
      <c r="D2" s="20">
        <f>C2*C2*B2</f>
        <v>30</v>
      </c>
      <c r="E2" s="23">
        <f>($P$2*B2+D2*$Q$2)</f>
        <v>9.1751129186201954</v>
      </c>
      <c r="F2" s="23">
        <f>B2*(C2/10)^$L$2</f>
        <v>0.74493993158867122</v>
      </c>
      <c r="G2" s="23">
        <f>$T$2*B2+$U$2*D2</f>
        <v>1.9376099527342483</v>
      </c>
      <c r="H2" s="32">
        <f>E2/$AB$2</f>
        <v>1.4113584148433942E-2</v>
      </c>
      <c r="I2" s="32">
        <f>F2/$AC$2</f>
        <v>1.2227888489080387E-3</v>
      </c>
      <c r="J2" s="32">
        <f>G2/$AD$2</f>
        <v>1.7754490727725704E-2</v>
      </c>
      <c r="L2">
        <v>1.605</v>
      </c>
      <c r="M2">
        <f>10^(-L2)</f>
        <v>2.4831331052955697E-2</v>
      </c>
      <c r="N2">
        <f>L2/2</f>
        <v>0.80249999999999999</v>
      </c>
      <c r="O2">
        <f>1-N2</f>
        <v>0.19750000000000001</v>
      </c>
      <c r="P2">
        <f>$M$2*$O$2*($Y$2/$X$2)^(1.605/2)</f>
        <v>0.29858827188569015</v>
      </c>
      <c r="Q2">
        <f>$M$2*$N$2*($Y$2/$X$2)^((1.605/2)-1)</f>
        <v>7.2488254016497364E-3</v>
      </c>
      <c r="R2">
        <f>(1-$N$2) * (24/10)^$L$2 * 3.14159^(-$N$2) * $X$2 ^ (-$N$2) * $Z$2^($N$2)</f>
        <v>0.29858847812665457</v>
      </c>
      <c r="S2">
        <f>($N$2) * (24/10)^$L$2 * 3.14159^(-$N$2) * $X$2 ^ ($O$2) * $Z$2^(-($O$2))</f>
        <v>1.3290476228871055</v>
      </c>
      <c r="T2">
        <f>0.005454154*0.25*$X$2^-0.75*$Y$2^0.75</f>
        <v>6.3449717125436275E-2</v>
      </c>
      <c r="U2">
        <f>0.005454154*0.75*$X$2^0.25*$Y$2^-0.25</f>
        <v>1.1372812990386658E-3</v>
      </c>
      <c r="X2">
        <f>SUM(B2:B26)</f>
        <v>430</v>
      </c>
      <c r="Y2">
        <f>SUM(D2:D26)</f>
        <v>71970</v>
      </c>
      <c r="Z2">
        <f>Y2*0.005454154</f>
        <v>392.53546338000001</v>
      </c>
      <c r="AA2">
        <f>SQRT(Y2/X2)</f>
        <v>12.937236684209493</v>
      </c>
      <c r="AB2" s="28">
        <f>SUM(E2:E26)</f>
        <v>650.09092106757839</v>
      </c>
      <c r="AC2" s="1">
        <f>SUM(F2:F26)</f>
        <v>609.21387388665607</v>
      </c>
      <c r="AD2" s="1">
        <f>Z2/AA2^0.5</f>
        <v>109.13351345575036</v>
      </c>
    </row>
    <row r="3" spans="2:30" ht="24.75" customHeight="1" x14ac:dyDescent="0.3">
      <c r="B3">
        <f t="shared" ref="B3:B26" si="0">B32*$C$31</f>
        <v>0</v>
      </c>
      <c r="C3" s="20">
        <v>2</v>
      </c>
      <c r="D3" s="20">
        <f>C3*C3*B3</f>
        <v>0</v>
      </c>
      <c r="E3" s="23">
        <f>($P$2*B3+D3*$Q$2)</f>
        <v>0</v>
      </c>
      <c r="F3" s="23">
        <f t="shared" ref="F3:F26" si="1">B3*(C3/10)^$L$2</f>
        <v>0</v>
      </c>
      <c r="G3" s="23">
        <f t="shared" ref="G3:G26" si="2">$T$2*B3+$U$2*D3</f>
        <v>0</v>
      </c>
      <c r="H3" s="32">
        <f t="shared" ref="H3:H26" si="3">E3/$AB$2</f>
        <v>0</v>
      </c>
      <c r="I3" s="32">
        <f t="shared" ref="I3:I26" si="4">F3/$AC$2</f>
        <v>0</v>
      </c>
      <c r="J3" s="32">
        <f t="shared" ref="J3:J26" si="5">G3/$AD$2</f>
        <v>0</v>
      </c>
    </row>
    <row r="4" spans="2:30" ht="22.5" customHeight="1" x14ac:dyDescent="0.3">
      <c r="B4">
        <f t="shared" si="0"/>
        <v>0</v>
      </c>
      <c r="C4" s="20">
        <v>3</v>
      </c>
      <c r="D4" s="20">
        <f t="shared" ref="D4:D26" si="6">C4*C4*B4</f>
        <v>0</v>
      </c>
      <c r="E4" s="23">
        <f t="shared" ref="E4:E26" si="7">($P$2*B4+D4*$Q$2)</f>
        <v>0</v>
      </c>
      <c r="F4" s="23">
        <f t="shared" si="1"/>
        <v>0</v>
      </c>
      <c r="G4" s="23">
        <f t="shared" si="2"/>
        <v>0</v>
      </c>
      <c r="H4" s="32">
        <f t="shared" si="3"/>
        <v>0</v>
      </c>
      <c r="I4" s="32">
        <f t="shared" si="4"/>
        <v>0</v>
      </c>
      <c r="J4" s="32">
        <f t="shared" si="5"/>
        <v>0</v>
      </c>
    </row>
    <row r="5" spans="2:30" ht="23.25" customHeight="1" x14ac:dyDescent="0.3">
      <c r="B5">
        <f t="shared" si="0"/>
        <v>0</v>
      </c>
      <c r="C5" s="20">
        <v>4</v>
      </c>
      <c r="D5" s="20">
        <f t="shared" si="6"/>
        <v>0</v>
      </c>
      <c r="E5" s="23">
        <f t="shared" si="7"/>
        <v>0</v>
      </c>
      <c r="F5" s="23">
        <f t="shared" si="1"/>
        <v>0</v>
      </c>
      <c r="G5" s="23">
        <f t="shared" si="2"/>
        <v>0</v>
      </c>
      <c r="H5" s="32">
        <f t="shared" si="3"/>
        <v>0</v>
      </c>
      <c r="I5" s="32">
        <f t="shared" si="4"/>
        <v>0</v>
      </c>
      <c r="J5" s="32">
        <f t="shared" si="5"/>
        <v>0</v>
      </c>
    </row>
    <row r="6" spans="2:30" ht="21" customHeight="1" x14ac:dyDescent="0.3">
      <c r="B6">
        <f t="shared" si="0"/>
        <v>0</v>
      </c>
      <c r="C6" s="20">
        <v>5</v>
      </c>
      <c r="D6" s="20">
        <f t="shared" si="6"/>
        <v>0</v>
      </c>
      <c r="E6" s="23">
        <f t="shared" si="7"/>
        <v>0</v>
      </c>
      <c r="F6" s="23">
        <f t="shared" si="1"/>
        <v>0</v>
      </c>
      <c r="G6" s="23">
        <f t="shared" si="2"/>
        <v>0</v>
      </c>
      <c r="H6" s="32">
        <f t="shared" si="3"/>
        <v>0</v>
      </c>
      <c r="I6" s="32">
        <f t="shared" si="4"/>
        <v>0</v>
      </c>
      <c r="J6" s="32">
        <f t="shared" si="5"/>
        <v>0</v>
      </c>
    </row>
    <row r="7" spans="2:30" ht="23.25" customHeight="1" x14ac:dyDescent="0.3">
      <c r="B7">
        <f t="shared" si="0"/>
        <v>0</v>
      </c>
      <c r="C7" s="20">
        <v>6</v>
      </c>
      <c r="D7" s="20">
        <f t="shared" si="6"/>
        <v>0</v>
      </c>
      <c r="E7" s="23">
        <f t="shared" si="7"/>
        <v>0</v>
      </c>
      <c r="F7" s="23">
        <f t="shared" si="1"/>
        <v>0</v>
      </c>
      <c r="G7" s="23">
        <f t="shared" si="2"/>
        <v>0</v>
      </c>
      <c r="H7" s="32">
        <f t="shared" si="3"/>
        <v>0</v>
      </c>
      <c r="I7" s="32">
        <f t="shared" si="4"/>
        <v>0</v>
      </c>
      <c r="J7" s="32">
        <f t="shared" si="5"/>
        <v>0</v>
      </c>
    </row>
    <row r="8" spans="2:30" ht="24" customHeight="1" x14ac:dyDescent="0.3">
      <c r="B8">
        <f t="shared" si="0"/>
        <v>0</v>
      </c>
      <c r="C8" s="20">
        <v>7</v>
      </c>
      <c r="D8" s="20">
        <f t="shared" si="6"/>
        <v>0</v>
      </c>
      <c r="E8" s="23">
        <f t="shared" si="7"/>
        <v>0</v>
      </c>
      <c r="F8" s="23">
        <f t="shared" si="1"/>
        <v>0</v>
      </c>
      <c r="G8" s="23">
        <f t="shared" si="2"/>
        <v>0</v>
      </c>
      <c r="H8" s="32">
        <f t="shared" si="3"/>
        <v>0</v>
      </c>
      <c r="I8" s="32">
        <f t="shared" si="4"/>
        <v>0</v>
      </c>
      <c r="J8" s="32">
        <f t="shared" si="5"/>
        <v>0</v>
      </c>
    </row>
    <row r="9" spans="2:30" ht="24" customHeight="1" x14ac:dyDescent="0.3">
      <c r="B9">
        <f t="shared" si="0"/>
        <v>0</v>
      </c>
      <c r="C9" s="20">
        <v>8</v>
      </c>
      <c r="D9" s="20">
        <f t="shared" si="6"/>
        <v>0</v>
      </c>
      <c r="E9" s="23">
        <f t="shared" si="7"/>
        <v>0</v>
      </c>
      <c r="F9" s="23">
        <f t="shared" si="1"/>
        <v>0</v>
      </c>
      <c r="G9" s="23">
        <f t="shared" si="2"/>
        <v>0</v>
      </c>
      <c r="H9" s="32">
        <f t="shared" si="3"/>
        <v>0</v>
      </c>
      <c r="I9" s="32">
        <f t="shared" si="4"/>
        <v>0</v>
      </c>
      <c r="J9" s="32">
        <f t="shared" si="5"/>
        <v>0</v>
      </c>
    </row>
    <row r="10" spans="2:30" ht="24" customHeight="1" x14ac:dyDescent="0.3">
      <c r="B10">
        <v>120</v>
      </c>
      <c r="C10" s="20">
        <v>9</v>
      </c>
      <c r="D10" s="20">
        <f t="shared" si="6"/>
        <v>9720</v>
      </c>
      <c r="E10" s="23">
        <f t="shared" si="7"/>
        <v>106.28917553031826</v>
      </c>
      <c r="F10" s="23">
        <f t="shared" si="1"/>
        <v>101.33056721561745</v>
      </c>
      <c r="G10" s="23">
        <f t="shared" si="2"/>
        <v>18.668340281708183</v>
      </c>
      <c r="H10" s="32">
        <f t="shared" si="3"/>
        <v>0.16349893851120137</v>
      </c>
      <c r="I10" s="32">
        <f t="shared" si="4"/>
        <v>0.16633003869256915</v>
      </c>
      <c r="J10" s="32">
        <f t="shared" si="5"/>
        <v>0.17105964694591741</v>
      </c>
    </row>
    <row r="11" spans="2:30" ht="24" customHeight="1" x14ac:dyDescent="0.3">
      <c r="B11">
        <f t="shared" si="0"/>
        <v>100</v>
      </c>
      <c r="C11" s="20">
        <v>10</v>
      </c>
      <c r="D11" s="20">
        <f t="shared" si="6"/>
        <v>10000</v>
      </c>
      <c r="E11" s="23">
        <f>($P$2*B11+D11*$Q$2)</f>
        <v>102.34708120506639</v>
      </c>
      <c r="F11" s="23">
        <f t="shared" si="1"/>
        <v>100</v>
      </c>
      <c r="G11" s="23">
        <f t="shared" si="2"/>
        <v>17.717784702930285</v>
      </c>
      <c r="H11" s="32">
        <f t="shared" si="3"/>
        <v>0.15743502622216621</v>
      </c>
      <c r="I11" s="32">
        <f t="shared" si="4"/>
        <v>0.16414596627949571</v>
      </c>
      <c r="J11" s="32">
        <f t="shared" si="5"/>
        <v>0.16234962242019449</v>
      </c>
    </row>
    <row r="12" spans="2:30" ht="24" customHeight="1" x14ac:dyDescent="0.3">
      <c r="B12">
        <f t="shared" si="0"/>
        <v>100</v>
      </c>
      <c r="C12" s="20">
        <v>11</v>
      </c>
      <c r="D12" s="20">
        <f t="shared" si="6"/>
        <v>12100</v>
      </c>
      <c r="E12" s="23">
        <f t="shared" si="7"/>
        <v>117.56961454853084</v>
      </c>
      <c r="F12" s="23">
        <f t="shared" si="1"/>
        <v>116.52933274983231</v>
      </c>
      <c r="G12" s="23">
        <f t="shared" si="2"/>
        <v>20.106075430911485</v>
      </c>
      <c r="H12" s="32">
        <f t="shared" si="3"/>
        <v>0.18085103289161181</v>
      </c>
      <c r="I12" s="32">
        <f t="shared" si="4"/>
        <v>0.19127819924126108</v>
      </c>
      <c r="J12" s="32">
        <f t="shared" si="5"/>
        <v>0.18423374080285393</v>
      </c>
    </row>
    <row r="13" spans="2:30" ht="24" customHeight="1" x14ac:dyDescent="0.3">
      <c r="B13">
        <f t="shared" si="0"/>
        <v>0</v>
      </c>
      <c r="C13" s="20">
        <v>12</v>
      </c>
      <c r="D13" s="20">
        <f t="shared" si="6"/>
        <v>0</v>
      </c>
      <c r="E13" s="23">
        <f t="shared" si="7"/>
        <v>0</v>
      </c>
      <c r="F13" s="23">
        <f t="shared" si="1"/>
        <v>0</v>
      </c>
      <c r="G13" s="23">
        <f t="shared" si="2"/>
        <v>0</v>
      </c>
      <c r="H13" s="32">
        <f t="shared" si="3"/>
        <v>0</v>
      </c>
      <c r="I13" s="32">
        <f t="shared" si="4"/>
        <v>0</v>
      </c>
      <c r="J13" s="32">
        <f t="shared" si="5"/>
        <v>0</v>
      </c>
    </row>
    <row r="14" spans="2:30" ht="24" customHeight="1" x14ac:dyDescent="0.3">
      <c r="B14">
        <f t="shared" si="0"/>
        <v>0</v>
      </c>
      <c r="C14" s="20">
        <v>13</v>
      </c>
      <c r="D14" s="20">
        <f t="shared" si="6"/>
        <v>0</v>
      </c>
      <c r="E14" s="23">
        <f t="shared" si="7"/>
        <v>0</v>
      </c>
      <c r="F14" s="23">
        <f t="shared" si="1"/>
        <v>0</v>
      </c>
      <c r="G14" s="23">
        <f t="shared" si="2"/>
        <v>0</v>
      </c>
      <c r="H14" s="32">
        <f t="shared" si="3"/>
        <v>0</v>
      </c>
      <c r="I14" s="32">
        <f t="shared" si="4"/>
        <v>0</v>
      </c>
      <c r="J14" s="32">
        <f t="shared" si="5"/>
        <v>0</v>
      </c>
    </row>
    <row r="15" spans="2:30" ht="24" customHeight="1" x14ac:dyDescent="0.3">
      <c r="B15">
        <f t="shared" si="0"/>
        <v>0</v>
      </c>
      <c r="C15" s="20">
        <v>14</v>
      </c>
      <c r="D15" s="20">
        <f t="shared" si="6"/>
        <v>0</v>
      </c>
      <c r="E15" s="23">
        <f t="shared" si="7"/>
        <v>0</v>
      </c>
      <c r="F15" s="23">
        <f t="shared" si="1"/>
        <v>0</v>
      </c>
      <c r="G15" s="23">
        <f t="shared" si="2"/>
        <v>0</v>
      </c>
      <c r="H15" s="32">
        <f t="shared" si="3"/>
        <v>0</v>
      </c>
      <c r="I15" s="32">
        <f t="shared" si="4"/>
        <v>0</v>
      </c>
      <c r="J15" s="32">
        <f t="shared" si="5"/>
        <v>0</v>
      </c>
    </row>
    <row r="16" spans="2:30" ht="24" customHeight="1" x14ac:dyDescent="0.3">
      <c r="B16">
        <f t="shared" si="0"/>
        <v>0</v>
      </c>
      <c r="C16" s="20">
        <v>15</v>
      </c>
      <c r="D16" s="20">
        <f t="shared" si="6"/>
        <v>0</v>
      </c>
      <c r="E16" s="23">
        <f t="shared" si="7"/>
        <v>0</v>
      </c>
      <c r="F16" s="23">
        <f t="shared" si="1"/>
        <v>0</v>
      </c>
      <c r="G16" s="23">
        <f t="shared" si="2"/>
        <v>0</v>
      </c>
      <c r="H16" s="32">
        <f t="shared" si="3"/>
        <v>0</v>
      </c>
      <c r="I16" s="32">
        <f t="shared" si="4"/>
        <v>0</v>
      </c>
      <c r="J16" s="32">
        <f t="shared" si="5"/>
        <v>0</v>
      </c>
    </row>
    <row r="17" spans="2:10" ht="24" customHeight="1" x14ac:dyDescent="0.3">
      <c r="B17">
        <f t="shared" si="0"/>
        <v>0</v>
      </c>
      <c r="C17" s="20">
        <v>16</v>
      </c>
      <c r="D17" s="20">
        <f t="shared" si="6"/>
        <v>0</v>
      </c>
      <c r="E17" s="23">
        <f t="shared" si="7"/>
        <v>0</v>
      </c>
      <c r="F17" s="23">
        <f t="shared" si="1"/>
        <v>0</v>
      </c>
      <c r="G17" s="23">
        <f t="shared" si="2"/>
        <v>0</v>
      </c>
      <c r="H17" s="32">
        <f t="shared" si="3"/>
        <v>0</v>
      </c>
      <c r="I17" s="32">
        <f t="shared" si="4"/>
        <v>0</v>
      </c>
      <c r="J17" s="32">
        <f t="shared" si="5"/>
        <v>0</v>
      </c>
    </row>
    <row r="18" spans="2:10" ht="24" customHeight="1" x14ac:dyDescent="0.3">
      <c r="B18">
        <f t="shared" si="0"/>
        <v>0</v>
      </c>
      <c r="C18" s="20">
        <v>17</v>
      </c>
      <c r="D18" s="20">
        <f t="shared" si="6"/>
        <v>0</v>
      </c>
      <c r="E18" s="23">
        <f t="shared" si="7"/>
        <v>0</v>
      </c>
      <c r="F18" s="23">
        <f t="shared" si="1"/>
        <v>0</v>
      </c>
      <c r="G18" s="23">
        <f t="shared" si="2"/>
        <v>0</v>
      </c>
      <c r="H18" s="32">
        <f t="shared" si="3"/>
        <v>0</v>
      </c>
      <c r="I18" s="32">
        <f t="shared" si="4"/>
        <v>0</v>
      </c>
      <c r="J18" s="32">
        <f t="shared" si="5"/>
        <v>0</v>
      </c>
    </row>
    <row r="19" spans="2:10" ht="24" customHeight="1" x14ac:dyDescent="0.3">
      <c r="B19">
        <f t="shared" si="0"/>
        <v>0</v>
      </c>
      <c r="C19" s="20">
        <v>18</v>
      </c>
      <c r="D19" s="20">
        <f t="shared" si="6"/>
        <v>0</v>
      </c>
      <c r="E19" s="23">
        <f t="shared" si="7"/>
        <v>0</v>
      </c>
      <c r="F19" s="23">
        <f t="shared" si="1"/>
        <v>0</v>
      </c>
      <c r="G19" s="23">
        <f t="shared" si="2"/>
        <v>0</v>
      </c>
      <c r="H19" s="32">
        <f t="shared" si="3"/>
        <v>0</v>
      </c>
      <c r="I19" s="32">
        <f t="shared" si="4"/>
        <v>0</v>
      </c>
      <c r="J19" s="32">
        <f t="shared" si="5"/>
        <v>0</v>
      </c>
    </row>
    <row r="20" spans="2:10" ht="24" customHeight="1" x14ac:dyDescent="0.3">
      <c r="B20">
        <v>30</v>
      </c>
      <c r="C20" s="20">
        <v>19</v>
      </c>
      <c r="D20" s="20">
        <f t="shared" si="6"/>
        <v>10830</v>
      </c>
      <c r="E20" s="23">
        <f t="shared" si="7"/>
        <v>87.462427256437351</v>
      </c>
      <c r="F20" s="23">
        <f t="shared" si="1"/>
        <v>84.046722879939864</v>
      </c>
      <c r="G20" s="23">
        <f t="shared" si="2"/>
        <v>14.220247982351838</v>
      </c>
      <c r="H20" s="32">
        <f t="shared" si="3"/>
        <v>0.13453876130558273</v>
      </c>
      <c r="I20" s="32">
        <f t="shared" si="4"/>
        <v>0.13795930539752729</v>
      </c>
      <c r="J20" s="32">
        <f t="shared" si="5"/>
        <v>0.13030138526711713</v>
      </c>
    </row>
    <row r="21" spans="2:10" ht="24" customHeight="1" x14ac:dyDescent="0.3">
      <c r="B21">
        <f t="shared" si="0"/>
        <v>0</v>
      </c>
      <c r="C21" s="20">
        <v>20</v>
      </c>
      <c r="D21" s="20">
        <f t="shared" si="6"/>
        <v>0</v>
      </c>
      <c r="E21" s="23">
        <f t="shared" si="7"/>
        <v>0</v>
      </c>
      <c r="F21" s="23">
        <f t="shared" si="1"/>
        <v>0</v>
      </c>
      <c r="G21" s="23">
        <f t="shared" si="2"/>
        <v>0</v>
      </c>
      <c r="H21" s="32">
        <f t="shared" si="3"/>
        <v>0</v>
      </c>
      <c r="I21" s="32">
        <f t="shared" si="4"/>
        <v>0</v>
      </c>
      <c r="J21" s="32">
        <f t="shared" si="5"/>
        <v>0</v>
      </c>
    </row>
    <row r="22" spans="2:10" ht="24" customHeight="1" x14ac:dyDescent="0.3">
      <c r="B22">
        <f t="shared" si="0"/>
        <v>0</v>
      </c>
      <c r="C22" s="20">
        <v>21</v>
      </c>
      <c r="D22" s="20">
        <f t="shared" si="6"/>
        <v>0</v>
      </c>
      <c r="E22" s="23">
        <f t="shared" si="7"/>
        <v>0</v>
      </c>
      <c r="F22" s="23">
        <f t="shared" si="1"/>
        <v>0</v>
      </c>
      <c r="G22" s="23">
        <f t="shared" si="2"/>
        <v>0</v>
      </c>
      <c r="H22" s="32">
        <f t="shared" si="3"/>
        <v>0</v>
      </c>
      <c r="I22" s="32">
        <f t="shared" si="4"/>
        <v>0</v>
      </c>
      <c r="J22" s="32">
        <f t="shared" si="5"/>
        <v>0</v>
      </c>
    </row>
    <row r="23" spans="2:10" ht="24" customHeight="1" x14ac:dyDescent="0.3">
      <c r="B23">
        <f t="shared" si="0"/>
        <v>0</v>
      </c>
      <c r="C23" s="20">
        <v>22</v>
      </c>
      <c r="D23" s="20">
        <f t="shared" si="6"/>
        <v>0</v>
      </c>
      <c r="E23" s="23">
        <f t="shared" si="7"/>
        <v>0</v>
      </c>
      <c r="F23" s="23">
        <f t="shared" si="1"/>
        <v>0</v>
      </c>
      <c r="G23" s="23">
        <f t="shared" si="2"/>
        <v>0</v>
      </c>
      <c r="H23" s="32">
        <f t="shared" si="3"/>
        <v>0</v>
      </c>
      <c r="I23" s="32">
        <f t="shared" si="4"/>
        <v>0</v>
      </c>
      <c r="J23" s="32">
        <f t="shared" si="5"/>
        <v>0</v>
      </c>
    </row>
    <row r="24" spans="2:10" ht="24" customHeight="1" x14ac:dyDescent="0.3">
      <c r="B24">
        <f t="shared" si="0"/>
        <v>0</v>
      </c>
      <c r="C24" s="20">
        <v>23</v>
      </c>
      <c r="D24" s="20">
        <f t="shared" si="6"/>
        <v>0</v>
      </c>
      <c r="E24" s="23">
        <f t="shared" si="7"/>
        <v>0</v>
      </c>
      <c r="F24" s="23">
        <f t="shared" si="1"/>
        <v>0</v>
      </c>
      <c r="G24" s="23">
        <f t="shared" si="2"/>
        <v>0</v>
      </c>
      <c r="H24" s="32">
        <f t="shared" si="3"/>
        <v>0</v>
      </c>
      <c r="I24" s="32">
        <f t="shared" si="4"/>
        <v>0</v>
      </c>
      <c r="J24" s="32">
        <f t="shared" si="5"/>
        <v>0</v>
      </c>
    </row>
    <row r="25" spans="2:10" ht="24" customHeight="1" x14ac:dyDescent="0.3">
      <c r="B25">
        <v>40</v>
      </c>
      <c r="C25" s="20">
        <v>24</v>
      </c>
      <c r="D25" s="20">
        <f t="shared" si="6"/>
        <v>23040</v>
      </c>
      <c r="E25" s="23">
        <f t="shared" si="7"/>
        <v>178.95646812943752</v>
      </c>
      <c r="F25" s="23">
        <f t="shared" si="1"/>
        <v>163.04182737764691</v>
      </c>
      <c r="G25" s="23">
        <f t="shared" si="2"/>
        <v>28.740949814868308</v>
      </c>
      <c r="H25" s="32">
        <f t="shared" si="3"/>
        <v>0.2752791376251732</v>
      </c>
      <c r="I25" s="32">
        <f t="shared" si="4"/>
        <v>0.26762658298878589</v>
      </c>
      <c r="J25" s="32">
        <f t="shared" si="5"/>
        <v>0.26335585563752339</v>
      </c>
    </row>
    <row r="26" spans="2:10" ht="24" customHeight="1" x14ac:dyDescent="0.3">
      <c r="B26">
        <f t="shared" si="0"/>
        <v>10</v>
      </c>
      <c r="C26" s="20">
        <v>25</v>
      </c>
      <c r="D26" s="20">
        <f t="shared" si="6"/>
        <v>6250</v>
      </c>
      <c r="E26" s="23">
        <f t="shared" si="7"/>
        <v>48.291041479167752</v>
      </c>
      <c r="F26" s="23">
        <f t="shared" si="1"/>
        <v>43.520483732030868</v>
      </c>
      <c r="G26" s="23">
        <f t="shared" si="2"/>
        <v>7.7425052902460241</v>
      </c>
      <c r="H26" s="32">
        <f t="shared" si="3"/>
        <v>7.4283519295830602E-2</v>
      </c>
      <c r="I26" s="32">
        <f t="shared" si="4"/>
        <v>7.1437118551452808E-2</v>
      </c>
      <c r="J26" s="32">
        <f t="shared" si="5"/>
        <v>7.0945258198668051E-2</v>
      </c>
    </row>
    <row r="31" spans="2:10" x14ac:dyDescent="0.25">
      <c r="B31">
        <v>40</v>
      </c>
      <c r="C31">
        <v>1</v>
      </c>
    </row>
    <row r="32" spans="2:10" x14ac:dyDescent="0.25">
      <c r="B32">
        <v>0</v>
      </c>
    </row>
    <row r="33" spans="2:2" x14ac:dyDescent="0.25">
      <c r="B33">
        <v>0</v>
      </c>
    </row>
    <row r="34" spans="2:2" x14ac:dyDescent="0.25">
      <c r="B34">
        <v>0</v>
      </c>
    </row>
    <row r="35" spans="2:2" x14ac:dyDescent="0.25">
      <c r="B35">
        <v>0</v>
      </c>
    </row>
    <row r="36" spans="2:2" x14ac:dyDescent="0.25">
      <c r="B36">
        <v>0</v>
      </c>
    </row>
    <row r="37" spans="2:2" x14ac:dyDescent="0.25">
      <c r="B37">
        <v>0</v>
      </c>
    </row>
    <row r="38" spans="2:2" x14ac:dyDescent="0.25">
      <c r="B38">
        <v>0</v>
      </c>
    </row>
    <row r="39" spans="2:2" x14ac:dyDescent="0.25">
      <c r="B39">
        <v>100</v>
      </c>
    </row>
    <row r="40" spans="2:2" x14ac:dyDescent="0.25">
      <c r="B40">
        <v>100</v>
      </c>
    </row>
    <row r="41" spans="2:2" x14ac:dyDescent="0.25">
      <c r="B41">
        <v>100</v>
      </c>
    </row>
    <row r="42" spans="2:2" x14ac:dyDescent="0.25">
      <c r="B42">
        <v>0</v>
      </c>
    </row>
    <row r="43" spans="2:2" x14ac:dyDescent="0.25">
      <c r="B43">
        <v>0</v>
      </c>
    </row>
    <row r="44" spans="2:2" x14ac:dyDescent="0.25">
      <c r="B44">
        <v>0</v>
      </c>
    </row>
    <row r="45" spans="2:2" x14ac:dyDescent="0.25">
      <c r="B45">
        <v>0</v>
      </c>
    </row>
    <row r="46" spans="2:2" x14ac:dyDescent="0.25">
      <c r="B46">
        <v>0</v>
      </c>
    </row>
    <row r="47" spans="2:2" x14ac:dyDescent="0.25">
      <c r="B47">
        <v>0</v>
      </c>
    </row>
    <row r="48" spans="2:2" x14ac:dyDescent="0.25">
      <c r="B48">
        <v>0</v>
      </c>
    </row>
    <row r="49" spans="2:2" x14ac:dyDescent="0.25">
      <c r="B49">
        <v>0</v>
      </c>
    </row>
    <row r="50" spans="2:2" x14ac:dyDescent="0.25">
      <c r="B50">
        <v>0</v>
      </c>
    </row>
    <row r="51" spans="2:2" x14ac:dyDescent="0.25">
      <c r="B51">
        <v>0</v>
      </c>
    </row>
    <row r="52" spans="2:2" x14ac:dyDescent="0.25">
      <c r="B52">
        <v>0</v>
      </c>
    </row>
    <row r="53" spans="2:2" x14ac:dyDescent="0.25">
      <c r="B53">
        <v>0</v>
      </c>
    </row>
    <row r="54" spans="2:2" x14ac:dyDescent="0.25">
      <c r="B54">
        <v>10</v>
      </c>
    </row>
    <row r="55" spans="2:2" x14ac:dyDescent="0.25">
      <c r="B55">
        <v>10</v>
      </c>
    </row>
    <row r="960" spans="2:2" x14ac:dyDescent="0.25">
      <c r="B960" t="s">
        <v>12</v>
      </c>
    </row>
  </sheetData>
  <pageMargins left="0.7" right="0.7" top="0.75" bottom="0.75" header="0.3" footer="0.3"/>
  <pageSetup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6081" r:id="rId4" name="Spinner 1">
              <controlPr defaultSize="0" autoPict="0">
                <anchor moveWithCells="1" sizeWithCells="1">
                  <from>
                    <xdr:col>0</xdr:col>
                    <xdr:colOff>57150</xdr:colOff>
                    <xdr:row>1</xdr:row>
                    <xdr:rowOff>28575</xdr:rowOff>
                  </from>
                  <to>
                    <xdr:col>0</xdr:col>
                    <xdr:colOff>190500</xdr:colOff>
                    <xdr:row>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2" r:id="rId5" name="Spinner 2">
              <controlPr defaultSize="0" autoPict="0">
                <anchor moveWithCells="1">
                  <from>
                    <xdr:col>0</xdr:col>
                    <xdr:colOff>57150</xdr:colOff>
                    <xdr:row>2</xdr:row>
                    <xdr:rowOff>28575</xdr:rowOff>
                  </from>
                  <to>
                    <xdr:col>0</xdr:col>
                    <xdr:colOff>190500</xdr:colOff>
                    <xdr:row>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3" r:id="rId6" name="Spinner 3">
              <controlPr defaultSize="0" autoPict="0">
                <anchor moveWithCells="1">
                  <from>
                    <xdr:col>0</xdr:col>
                    <xdr:colOff>57150</xdr:colOff>
                    <xdr:row>3</xdr:row>
                    <xdr:rowOff>28575</xdr:rowOff>
                  </from>
                  <to>
                    <xdr:col>0</xdr:col>
                    <xdr:colOff>190500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4" r:id="rId7" name="Spinner 4">
              <controlPr defaultSize="0" autoPict="0">
                <anchor moveWithCells="1">
                  <from>
                    <xdr:col>0</xdr:col>
                    <xdr:colOff>57150</xdr:colOff>
                    <xdr:row>4</xdr:row>
                    <xdr:rowOff>28575</xdr:rowOff>
                  </from>
                  <to>
                    <xdr:col>0</xdr:col>
                    <xdr:colOff>190500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5" r:id="rId8" name="Spinner 5">
              <controlPr defaultSize="0" autoPict="0">
                <anchor moveWithCells="1">
                  <from>
                    <xdr:col>0</xdr:col>
                    <xdr:colOff>57150</xdr:colOff>
                    <xdr:row>5</xdr:row>
                    <xdr:rowOff>28575</xdr:rowOff>
                  </from>
                  <to>
                    <xdr:col>0</xdr:col>
                    <xdr:colOff>190500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6" r:id="rId9" name="Spinner 6">
              <controlPr defaultSize="0" autoPict="0">
                <anchor moveWithCells="1">
                  <from>
                    <xdr:col>0</xdr:col>
                    <xdr:colOff>57150</xdr:colOff>
                    <xdr:row>6</xdr:row>
                    <xdr:rowOff>28575</xdr:rowOff>
                  </from>
                  <to>
                    <xdr:col>0</xdr:col>
                    <xdr:colOff>190500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7" r:id="rId10" name="Spinner 7">
              <controlPr defaultSize="0" autoPict="0">
                <anchor moveWithCells="1">
                  <from>
                    <xdr:col>0</xdr:col>
                    <xdr:colOff>57150</xdr:colOff>
                    <xdr:row>7</xdr:row>
                    <xdr:rowOff>28575</xdr:rowOff>
                  </from>
                  <to>
                    <xdr:col>0</xdr:col>
                    <xdr:colOff>190500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8" r:id="rId11" name="Spinner 8">
              <controlPr defaultSize="0" autoPict="0">
                <anchor moveWithCells="1">
                  <from>
                    <xdr:col>0</xdr:col>
                    <xdr:colOff>57150</xdr:colOff>
                    <xdr:row>8</xdr:row>
                    <xdr:rowOff>28575</xdr:rowOff>
                  </from>
                  <to>
                    <xdr:col>0</xdr:col>
                    <xdr:colOff>190500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9" r:id="rId12" name="Spinner 9">
              <controlPr defaultSize="0" autoPict="0">
                <anchor moveWithCells="1">
                  <from>
                    <xdr:col>0</xdr:col>
                    <xdr:colOff>57150</xdr:colOff>
                    <xdr:row>9</xdr:row>
                    <xdr:rowOff>28575</xdr:rowOff>
                  </from>
                  <to>
                    <xdr:col>0</xdr:col>
                    <xdr:colOff>190500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0" r:id="rId13" name="Spinner 10">
              <controlPr defaultSize="0" autoPict="0">
                <anchor moveWithCells="1">
                  <from>
                    <xdr:col>0</xdr:col>
                    <xdr:colOff>57150</xdr:colOff>
                    <xdr:row>10</xdr:row>
                    <xdr:rowOff>28575</xdr:rowOff>
                  </from>
                  <to>
                    <xdr:col>0</xdr:col>
                    <xdr:colOff>190500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1" r:id="rId14" name="Spinner 11">
              <controlPr defaultSize="0" autoPict="0">
                <anchor moveWithCells="1">
                  <from>
                    <xdr:col>0</xdr:col>
                    <xdr:colOff>57150</xdr:colOff>
                    <xdr:row>11</xdr:row>
                    <xdr:rowOff>28575</xdr:rowOff>
                  </from>
                  <to>
                    <xdr:col>0</xdr:col>
                    <xdr:colOff>190500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2" r:id="rId15" name="Spinner 12">
              <controlPr defaultSize="0" autoPict="0">
                <anchor moveWithCells="1">
                  <from>
                    <xdr:col>0</xdr:col>
                    <xdr:colOff>57150</xdr:colOff>
                    <xdr:row>12</xdr:row>
                    <xdr:rowOff>28575</xdr:rowOff>
                  </from>
                  <to>
                    <xdr:col>0</xdr:col>
                    <xdr:colOff>190500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3" r:id="rId16" name="Spinner 13">
              <controlPr defaultSize="0" autoPict="0">
                <anchor moveWithCells="1">
                  <from>
                    <xdr:col>0</xdr:col>
                    <xdr:colOff>57150</xdr:colOff>
                    <xdr:row>13</xdr:row>
                    <xdr:rowOff>28575</xdr:rowOff>
                  </from>
                  <to>
                    <xdr:col>0</xdr:col>
                    <xdr:colOff>190500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4" r:id="rId17" name="Spinner 14">
              <controlPr defaultSize="0" autoPict="0">
                <anchor moveWithCells="1">
                  <from>
                    <xdr:col>0</xdr:col>
                    <xdr:colOff>57150</xdr:colOff>
                    <xdr:row>14</xdr:row>
                    <xdr:rowOff>28575</xdr:rowOff>
                  </from>
                  <to>
                    <xdr:col>0</xdr:col>
                    <xdr:colOff>190500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5" r:id="rId18" name="Spinner 15">
              <controlPr defaultSize="0" autoPict="0">
                <anchor moveWithCells="1">
                  <from>
                    <xdr:col>0</xdr:col>
                    <xdr:colOff>57150</xdr:colOff>
                    <xdr:row>15</xdr:row>
                    <xdr:rowOff>28575</xdr:rowOff>
                  </from>
                  <to>
                    <xdr:col>0</xdr:col>
                    <xdr:colOff>190500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6" r:id="rId19" name="Spinner 16">
              <controlPr defaultSize="0" autoPict="0">
                <anchor moveWithCells="1">
                  <from>
                    <xdr:col>0</xdr:col>
                    <xdr:colOff>57150</xdr:colOff>
                    <xdr:row>16</xdr:row>
                    <xdr:rowOff>28575</xdr:rowOff>
                  </from>
                  <to>
                    <xdr:col>0</xdr:col>
                    <xdr:colOff>190500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7" r:id="rId20" name="Spinner 17">
              <controlPr defaultSize="0" autoPict="0">
                <anchor moveWithCells="1">
                  <from>
                    <xdr:col>0</xdr:col>
                    <xdr:colOff>57150</xdr:colOff>
                    <xdr:row>17</xdr:row>
                    <xdr:rowOff>28575</xdr:rowOff>
                  </from>
                  <to>
                    <xdr:col>0</xdr:col>
                    <xdr:colOff>190500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8" r:id="rId21" name="Spinner 18">
              <controlPr defaultSize="0" autoPict="0">
                <anchor moveWithCells="1">
                  <from>
                    <xdr:col>0</xdr:col>
                    <xdr:colOff>57150</xdr:colOff>
                    <xdr:row>18</xdr:row>
                    <xdr:rowOff>28575</xdr:rowOff>
                  </from>
                  <to>
                    <xdr:col>0</xdr:col>
                    <xdr:colOff>190500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9" r:id="rId22" name="Spinner 19">
              <controlPr defaultSize="0" autoPict="0">
                <anchor moveWithCells="1">
                  <from>
                    <xdr:col>0</xdr:col>
                    <xdr:colOff>57150</xdr:colOff>
                    <xdr:row>19</xdr:row>
                    <xdr:rowOff>28575</xdr:rowOff>
                  </from>
                  <to>
                    <xdr:col>0</xdr:col>
                    <xdr:colOff>190500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0" r:id="rId23" name="Spinner 20">
              <controlPr defaultSize="0" autoPict="0">
                <anchor moveWithCells="1">
                  <from>
                    <xdr:col>0</xdr:col>
                    <xdr:colOff>57150</xdr:colOff>
                    <xdr:row>20</xdr:row>
                    <xdr:rowOff>28575</xdr:rowOff>
                  </from>
                  <to>
                    <xdr:col>0</xdr:col>
                    <xdr:colOff>190500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1" r:id="rId24" name="Spinner 21">
              <controlPr defaultSize="0" autoPict="0">
                <anchor moveWithCells="1">
                  <from>
                    <xdr:col>0</xdr:col>
                    <xdr:colOff>57150</xdr:colOff>
                    <xdr:row>21</xdr:row>
                    <xdr:rowOff>28575</xdr:rowOff>
                  </from>
                  <to>
                    <xdr:col>0</xdr:col>
                    <xdr:colOff>190500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2" r:id="rId25" name="Spinner 22">
              <controlPr defaultSize="0" autoPict="0">
                <anchor moveWithCells="1">
                  <from>
                    <xdr:col>0</xdr:col>
                    <xdr:colOff>57150</xdr:colOff>
                    <xdr:row>22</xdr:row>
                    <xdr:rowOff>28575</xdr:rowOff>
                  </from>
                  <to>
                    <xdr:col>0</xdr:col>
                    <xdr:colOff>190500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3" r:id="rId26" name="Spinner 23">
              <controlPr defaultSize="0" autoPict="0">
                <anchor moveWithCells="1">
                  <from>
                    <xdr:col>0</xdr:col>
                    <xdr:colOff>57150</xdr:colOff>
                    <xdr:row>23</xdr:row>
                    <xdr:rowOff>28575</xdr:rowOff>
                  </from>
                  <to>
                    <xdr:col>0</xdr:col>
                    <xdr:colOff>190500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4" r:id="rId27" name="Spinner 24">
              <controlPr defaultSize="0" autoPict="0">
                <anchor moveWithCells="1">
                  <from>
                    <xdr:col>0</xdr:col>
                    <xdr:colOff>57150</xdr:colOff>
                    <xdr:row>24</xdr:row>
                    <xdr:rowOff>28575</xdr:rowOff>
                  </from>
                  <to>
                    <xdr:col>0</xdr:col>
                    <xdr:colOff>190500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5" r:id="rId28" name="Spinner 25">
              <controlPr defaultSize="0" autoPict="0">
                <anchor moveWithCells="1">
                  <from>
                    <xdr:col>0</xdr:col>
                    <xdr:colOff>57150</xdr:colOff>
                    <xdr:row>25</xdr:row>
                    <xdr:rowOff>28575</xdr:rowOff>
                  </from>
                  <to>
                    <xdr:col>0</xdr:col>
                    <xdr:colOff>190500</xdr:colOff>
                    <xdr:row>25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960"/>
  <sheetViews>
    <sheetView zoomScale="80" zoomScaleNormal="80" workbookViewId="0">
      <selection activeCell="R30" sqref="R30"/>
    </sheetView>
  </sheetViews>
  <sheetFormatPr defaultRowHeight="15" x14ac:dyDescent="0.25"/>
  <cols>
    <col min="1" max="1" width="3.5703125" customWidth="1"/>
    <col min="2" max="2" width="5.7109375" customWidth="1"/>
    <col min="3" max="3" width="6.42578125" bestFit="1" customWidth="1"/>
    <col min="4" max="5" width="5.42578125" customWidth="1"/>
    <col min="6" max="6" width="6.85546875" customWidth="1"/>
    <col min="7" max="7" width="5.28515625" customWidth="1"/>
    <col min="8" max="8" width="7.5703125" bestFit="1" customWidth="1"/>
    <col min="9" max="9" width="13.28515625" customWidth="1"/>
    <col min="10" max="10" width="5.42578125" customWidth="1"/>
    <col min="11" max="11" width="5.5703125" customWidth="1"/>
    <col min="12" max="12" width="6.5703125" customWidth="1"/>
    <col min="13" max="13" width="20.85546875" bestFit="1" customWidth="1"/>
    <col min="14" max="14" width="12.140625" customWidth="1"/>
    <col min="16" max="16" width="7.28515625" customWidth="1"/>
    <col min="17" max="17" width="6.85546875" customWidth="1"/>
    <col min="18" max="18" width="7" customWidth="1"/>
    <col min="19" max="19" width="9.42578125" customWidth="1"/>
    <col min="20" max="20" width="11" customWidth="1"/>
    <col min="21" max="21" width="12" bestFit="1" customWidth="1"/>
    <col min="22" max="26" width="12.28515625" customWidth="1"/>
    <col min="27" max="29" width="6.140625" customWidth="1"/>
    <col min="30" max="30" width="8" customWidth="1"/>
    <col min="31" max="31" width="6" customWidth="1"/>
    <col min="32" max="32" width="7.85546875" customWidth="1"/>
    <col min="33" max="33" width="14.7109375" customWidth="1"/>
    <col min="34" max="34" width="19.140625" bestFit="1" customWidth="1"/>
    <col min="35" max="35" width="13" bestFit="1" customWidth="1"/>
    <col min="36" max="36" width="5.85546875" customWidth="1"/>
    <col min="37" max="37" width="3.7109375" customWidth="1"/>
    <col min="38" max="38" width="5.28515625" customWidth="1"/>
    <col min="39" max="39" width="5.85546875" customWidth="1"/>
    <col min="40" max="47" width="3.7109375" customWidth="1"/>
  </cols>
  <sheetData>
    <row r="1" spans="2:36" ht="24" customHeight="1" x14ac:dyDescent="0.3">
      <c r="B1" s="21" t="s">
        <v>59</v>
      </c>
      <c r="C1" s="21" t="s">
        <v>1</v>
      </c>
      <c r="D1" s="21" t="s">
        <v>2</v>
      </c>
      <c r="E1" s="21" t="s">
        <v>4</v>
      </c>
      <c r="F1" s="21" t="s">
        <v>76</v>
      </c>
      <c r="G1" s="21" t="s">
        <v>75</v>
      </c>
      <c r="H1" s="21" t="s">
        <v>87</v>
      </c>
      <c r="I1" s="21" t="s">
        <v>86</v>
      </c>
      <c r="J1" s="21" t="s">
        <v>73</v>
      </c>
      <c r="K1" s="21" t="s">
        <v>77</v>
      </c>
      <c r="L1" s="21" t="s">
        <v>74</v>
      </c>
      <c r="M1" s="21" t="s">
        <v>85</v>
      </c>
      <c r="N1" s="21"/>
      <c r="O1" s="21" t="s">
        <v>5</v>
      </c>
      <c r="P1" s="21" t="s">
        <v>9</v>
      </c>
      <c r="Q1" s="21" t="s">
        <v>7</v>
      </c>
      <c r="R1" s="21" t="s">
        <v>8</v>
      </c>
      <c r="S1" s="22" t="s">
        <v>34</v>
      </c>
      <c r="T1" s="22" t="s">
        <v>35</v>
      </c>
      <c r="U1" s="22" t="s">
        <v>65</v>
      </c>
      <c r="V1" s="22" t="s">
        <v>66</v>
      </c>
      <c r="W1" s="22" t="s">
        <v>71</v>
      </c>
      <c r="X1" s="22" t="s">
        <v>72</v>
      </c>
      <c r="Y1" s="22" t="s">
        <v>83</v>
      </c>
      <c r="Z1" s="22" t="s">
        <v>84</v>
      </c>
      <c r="AA1" s="22"/>
      <c r="AB1" s="22"/>
      <c r="AC1" s="21" t="s">
        <v>0</v>
      </c>
      <c r="AD1" s="21" t="s">
        <v>2</v>
      </c>
      <c r="AE1" s="21" t="s">
        <v>36</v>
      </c>
      <c r="AF1" s="21" t="s">
        <v>3</v>
      </c>
      <c r="AG1" s="21" t="s">
        <v>4</v>
      </c>
      <c r="AH1" s="21" t="s">
        <v>68</v>
      </c>
      <c r="AI1" s="21" t="s">
        <v>70</v>
      </c>
      <c r="AJ1" s="21" t="s">
        <v>82</v>
      </c>
    </row>
    <row r="2" spans="2:36" ht="24" customHeight="1" x14ac:dyDescent="0.3">
      <c r="B2">
        <v>10</v>
      </c>
      <c r="C2" s="20">
        <v>1</v>
      </c>
      <c r="D2" s="20">
        <f>C2*C2*B2</f>
        <v>10</v>
      </c>
      <c r="E2" s="23">
        <f>($S$2*B2+D2*$T$2)</f>
        <v>1.2260674909955052</v>
      </c>
      <c r="F2" s="23">
        <f>B2*(C2/10)^$O$2</f>
        <v>0.24831331052955707</v>
      </c>
      <c r="G2" s="23">
        <f>$W$2*B2+$X$2*D2</f>
        <v>0.27212255301199756</v>
      </c>
      <c r="H2" s="23"/>
      <c r="I2" s="23">
        <f>(B2*(3.14159 * (($Y$2+C2*$Z$2)/2)^2))/435.6</f>
        <v>0.44160761234842738</v>
      </c>
      <c r="J2" s="32">
        <f>E2/$AG$2</f>
        <v>4.3486758233004623E-3</v>
      </c>
      <c r="K2" s="32">
        <f>F2/$AH$2</f>
        <v>9.7108875630672422E-4</v>
      </c>
      <c r="L2" s="32">
        <f>G2/$AI$2</f>
        <v>5.3965773250100445E-3</v>
      </c>
      <c r="M2" s="32">
        <f>I2/SUM($I$2:$I$26)</f>
        <v>2.0188287685241331E-3</v>
      </c>
      <c r="O2">
        <v>1.605</v>
      </c>
      <c r="P2">
        <f>10^(-O2)</f>
        <v>2.4831331052955697E-2</v>
      </c>
      <c r="Q2">
        <f>O2/2</f>
        <v>0.80249999999999999</v>
      </c>
      <c r="R2">
        <f>1-Q2</f>
        <v>0.19750000000000001</v>
      </c>
      <c r="S2">
        <f>$P$2*$R$2*($AD$2/$AC$2)^(1.605/2)</f>
        <v>0.11340780668652566</v>
      </c>
      <c r="T2">
        <f>$P$2*$Q$2*($AD$2/$AC$2)^((1.605/2)-1)</f>
        <v>9.198942413024859E-3</v>
      </c>
      <c r="U2">
        <f>(1-$Q$2) * (24/10)^$O$2 * 3.14159^(-$Q$2) * $AC$2 ^ (-$Q$2) * $AE$2^($Q$2)</f>
        <v>0.11340788501959381</v>
      </c>
      <c r="V2">
        <f>($Q$2) * (24/10)^$O$2 * 3.14159^(-$Q$2) * $AC$2 ^ ($R$2) * $AE$2^(-($R$2))</f>
        <v>1.6865949819019814</v>
      </c>
      <c r="W2">
        <f>0.005454154*0.25*$AC$2^-0.75*$AD$2^0.75</f>
        <v>2.5674656925402176E-2</v>
      </c>
      <c r="X2">
        <f>0.005454154*0.75*$AC$2^0.25*$AD$2^-0.25</f>
        <v>1.5375983757975852E-3</v>
      </c>
      <c r="Y2">
        <v>3.12</v>
      </c>
      <c r="Z2">
        <v>1.829</v>
      </c>
      <c r="AC2">
        <f>SUM(B2:B26)</f>
        <v>491</v>
      </c>
      <c r="AD2">
        <f>SUM(D2:D26)</f>
        <v>24596</v>
      </c>
      <c r="AE2">
        <f>AD2*0.005454154</f>
        <v>134.15037178400001</v>
      </c>
      <c r="AF2">
        <f>SQRT(AD2/AC2)</f>
        <v>7.0776893372327958</v>
      </c>
      <c r="AG2" s="28">
        <f>SUM(E2:E26)</f>
        <v>281.94042067384351</v>
      </c>
      <c r="AH2" s="1">
        <f>SUM(F2:F26)</f>
        <v>255.70609165937643</v>
      </c>
      <c r="AI2" s="1">
        <f>AE2/AF2^0.5</f>
        <v>50.425026201489864</v>
      </c>
      <c r="AJ2" s="33">
        <f>SUM(I2:I26)</f>
        <v>218.74446175604339</v>
      </c>
    </row>
    <row r="3" spans="2:36" ht="24.75" customHeight="1" x14ac:dyDescent="0.3">
      <c r="B3">
        <v>29</v>
      </c>
      <c r="C3" s="20">
        <v>2</v>
      </c>
      <c r="D3" s="20">
        <f>C3*C3*B3</f>
        <v>116</v>
      </c>
      <c r="E3" s="23">
        <f>($S$2*B3+D3*$T$2)</f>
        <v>4.355903713820128</v>
      </c>
      <c r="F3" s="23">
        <f t="shared" ref="F3:F26" si="0">B3*(C3/10)^$O$2</f>
        <v>2.1905397628818806</v>
      </c>
      <c r="G3" s="23">
        <f t="shared" ref="G3:G26" si="1">$W$2*B3+$X$2*D3</f>
        <v>0.92292646242918308</v>
      </c>
      <c r="H3" s="23"/>
      <c r="I3" s="34">
        <f t="shared" ref="I3:I26" si="2">(B3*(3.14159 * (($Y$2+C3*$Z$2)/2)^2))/435.6</f>
        <v>2.4021646428175161</v>
      </c>
      <c r="J3" s="32">
        <f t="shared" ref="J3:J26" si="3">E3/$AG$2</f>
        <v>1.5449731199979864E-2</v>
      </c>
      <c r="K3" s="32">
        <f t="shared" ref="K3:K26" si="4">F3/$AH$2</f>
        <v>8.566631121951827E-3</v>
      </c>
      <c r="L3" s="32">
        <f t="shared" ref="L3:L26" si="5">G3/$AI$2</f>
        <v>1.830294462795766E-2</v>
      </c>
      <c r="M3" s="32">
        <f t="shared" ref="M3:M26" si="6">I3/SUM($I$2:$I$26)</f>
        <v>1.098160211021274E-2</v>
      </c>
    </row>
    <row r="4" spans="2:36" ht="22.5" customHeight="1" x14ac:dyDescent="0.3">
      <c r="B4">
        <v>50</v>
      </c>
      <c r="C4" s="20">
        <v>3</v>
      </c>
      <c r="D4" s="20">
        <f t="shared" ref="D4:D26" si="7">C4*C4*B4</f>
        <v>450</v>
      </c>
      <c r="E4" s="23">
        <f t="shared" ref="E4:E26" si="8">($S$2*B4+D4*$T$2)</f>
        <v>9.809914420187468</v>
      </c>
      <c r="F4" s="23">
        <f t="shared" si="0"/>
        <v>7.2401842464970789</v>
      </c>
      <c r="G4" s="23">
        <f t="shared" si="1"/>
        <v>1.9756521153790221</v>
      </c>
      <c r="H4" s="23"/>
      <c r="I4" s="34">
        <f t="shared" si="2"/>
        <v>6.6784434622908035</v>
      </c>
      <c r="J4" s="32">
        <f t="shared" si="3"/>
        <v>3.4794281702288613E-2</v>
      </c>
      <c r="K4" s="32">
        <f t="shared" si="4"/>
        <v>2.8314476982197426E-2</v>
      </c>
      <c r="L4" s="32">
        <f t="shared" si="5"/>
        <v>3.9179991845411259E-2</v>
      </c>
      <c r="M4" s="32">
        <f t="shared" si="6"/>
        <v>3.0530800225420079E-2</v>
      </c>
    </row>
    <row r="5" spans="2:36" ht="23.25" customHeight="1" x14ac:dyDescent="0.3">
      <c r="B5">
        <v>63</v>
      </c>
      <c r="C5" s="20">
        <v>4</v>
      </c>
      <c r="D5" s="20">
        <f t="shared" si="7"/>
        <v>1008</v>
      </c>
      <c r="E5" s="23">
        <f t="shared" si="8"/>
        <v>16.417225773580174</v>
      </c>
      <c r="F5" s="23">
        <f t="shared" si="0"/>
        <v>14.47594203867553</v>
      </c>
      <c r="G5" s="23">
        <f t="shared" si="1"/>
        <v>3.1674025491043025</v>
      </c>
      <c r="H5" s="23"/>
      <c r="I5" s="34">
        <f t="shared" si="2"/>
        <v>12.371157435167767</v>
      </c>
      <c r="J5" s="32">
        <f t="shared" si="3"/>
        <v>5.8229415045713065E-2</v>
      </c>
      <c r="K5" s="32">
        <f t="shared" si="4"/>
        <v>5.6611643253140762E-2</v>
      </c>
      <c r="L5" s="32">
        <f t="shared" si="5"/>
        <v>6.2814098230666221E-2</v>
      </c>
      <c r="M5" s="32">
        <f t="shared" si="6"/>
        <v>5.6555294409989701E-2</v>
      </c>
    </row>
    <row r="6" spans="2:36" ht="21" customHeight="1" x14ac:dyDescent="0.3">
      <c r="B6">
        <v>77</v>
      </c>
      <c r="C6" s="20">
        <v>5</v>
      </c>
      <c r="D6" s="20">
        <f t="shared" si="7"/>
        <v>1925</v>
      </c>
      <c r="E6" s="23">
        <f t="shared" si="8"/>
        <v>26.44036525993533</v>
      </c>
      <c r="F6" s="23">
        <f t="shared" si="0"/>
        <v>25.312648133947611</v>
      </c>
      <c r="G6" s="23">
        <f t="shared" si="1"/>
        <v>4.9368254566663188</v>
      </c>
      <c r="H6" s="23"/>
      <c r="I6" s="34">
        <f t="shared" si="2"/>
        <v>20.884663092829861</v>
      </c>
      <c r="J6" s="32">
        <f t="shared" si="3"/>
        <v>9.3779973785746304E-2</v>
      </c>
      <c r="K6" s="32">
        <f t="shared" si="4"/>
        <v>9.8991181515011933E-2</v>
      </c>
      <c r="L6" s="32">
        <f t="shared" si="5"/>
        <v>9.7904271520645333E-2</v>
      </c>
      <c r="M6" s="32">
        <f t="shared" si="6"/>
        <v>9.5475162777477113E-2</v>
      </c>
    </row>
    <row r="7" spans="2:36" ht="23.25" customHeight="1" x14ac:dyDescent="0.3">
      <c r="B7">
        <v>78</v>
      </c>
      <c r="C7" s="20">
        <v>6</v>
      </c>
      <c r="D7" s="20">
        <f t="shared" si="7"/>
        <v>2808</v>
      </c>
      <c r="E7" s="23">
        <f t="shared" si="8"/>
        <v>34.676439217322809</v>
      </c>
      <c r="F7" s="23">
        <f t="shared" si="0"/>
        <v>34.357959194433661</v>
      </c>
      <c r="G7" s="23">
        <f t="shared" si="1"/>
        <v>6.3201994794209888</v>
      </c>
      <c r="H7" s="23"/>
      <c r="I7" s="34">
        <f t="shared" si="2"/>
        <v>27.936035921488017</v>
      </c>
      <c r="J7" s="32">
        <f t="shared" si="3"/>
        <v>0.12299208156973516</v>
      </c>
      <c r="K7" s="32">
        <f t="shared" si="4"/>
        <v>0.13436503984504819</v>
      </c>
      <c r="L7" s="32">
        <f t="shared" si="5"/>
        <v>0.12533854626404242</v>
      </c>
      <c r="M7" s="32">
        <f t="shared" si="6"/>
        <v>0.12771082612662402</v>
      </c>
    </row>
    <row r="8" spans="2:36" ht="24" customHeight="1" x14ac:dyDescent="0.3">
      <c r="B8">
        <v>66</v>
      </c>
      <c r="C8" s="20">
        <v>7</v>
      </c>
      <c r="D8" s="20">
        <f t="shared" si="7"/>
        <v>3234</v>
      </c>
      <c r="E8" s="23">
        <f t="shared" si="8"/>
        <v>37.23429500503309</v>
      </c>
      <c r="F8" s="23">
        <f t="shared" si="0"/>
        <v>37.232850777481971</v>
      </c>
      <c r="G8" s="23">
        <f t="shared" si="1"/>
        <v>6.6671205044059336</v>
      </c>
      <c r="H8" s="23"/>
      <c r="I8" s="34">
        <f t="shared" si="2"/>
        <v>30.171393512390523</v>
      </c>
      <c r="J8" s="32">
        <f t="shared" si="3"/>
        <v>0.13206440891321061</v>
      </c>
      <c r="K8" s="32">
        <f t="shared" si="4"/>
        <v>0.14560799289474685</v>
      </c>
      <c r="L8" s="32">
        <f t="shared" si="5"/>
        <v>0.13221848369032571</v>
      </c>
      <c r="M8" s="32">
        <f t="shared" si="6"/>
        <v>0.13792986240739399</v>
      </c>
    </row>
    <row r="9" spans="2:36" ht="24" customHeight="1" x14ac:dyDescent="0.3">
      <c r="B9">
        <v>49</v>
      </c>
      <c r="C9" s="20">
        <v>8</v>
      </c>
      <c r="D9" s="20">
        <f t="shared" si="7"/>
        <v>3136</v>
      </c>
      <c r="E9" s="23">
        <f t="shared" si="8"/>
        <v>34.40486593488572</v>
      </c>
      <c r="F9" s="23">
        <f t="shared" si="0"/>
        <v>34.249600426181495</v>
      </c>
      <c r="G9" s="23">
        <f t="shared" si="1"/>
        <v>6.0799666958459344</v>
      </c>
      <c r="H9" s="23"/>
      <c r="I9" s="34">
        <f t="shared" si="2"/>
        <v>27.841478981139016</v>
      </c>
      <c r="J9" s="32">
        <f t="shared" si="3"/>
        <v>0.12202885223997811</v>
      </c>
      <c r="K9" s="32">
        <f t="shared" si="4"/>
        <v>0.13394127689302393</v>
      </c>
      <c r="L9" s="32">
        <f t="shared" si="5"/>
        <v>0.12057438843068553</v>
      </c>
      <c r="M9" s="32">
        <f t="shared" si="6"/>
        <v>0.12727855488377787</v>
      </c>
    </row>
    <row r="10" spans="2:36" ht="24" customHeight="1" x14ac:dyDescent="0.3">
      <c r="B10">
        <v>31</v>
      </c>
      <c r="C10" s="20">
        <v>9</v>
      </c>
      <c r="D10" s="20">
        <f t="shared" si="7"/>
        <v>2511</v>
      </c>
      <c r="E10" s="23">
        <f t="shared" si="8"/>
        <v>26.614186406387716</v>
      </c>
      <c r="F10" s="23">
        <f t="shared" si="0"/>
        <v>26.177063197367843</v>
      </c>
      <c r="G10" s="23">
        <f t="shared" si="1"/>
        <v>4.6568238863152036</v>
      </c>
      <c r="H10" s="23"/>
      <c r="I10" s="34">
        <f t="shared" si="2"/>
        <v>21.430537913648806</v>
      </c>
      <c r="J10" s="32">
        <f t="shared" si="3"/>
        <v>9.439649108410654E-2</v>
      </c>
      <c r="K10" s="32">
        <f t="shared" si="4"/>
        <v>0.10237168394188298</v>
      </c>
      <c r="L10" s="32">
        <f t="shared" si="5"/>
        <v>9.2351442073769566E-2</v>
      </c>
      <c r="M10" s="32">
        <f t="shared" si="6"/>
        <v>9.7970653709849781E-2</v>
      </c>
    </row>
    <row r="11" spans="2:36" ht="24" customHeight="1" x14ac:dyDescent="0.3">
      <c r="B11">
        <v>17</v>
      </c>
      <c r="C11" s="20">
        <v>10</v>
      </c>
      <c r="D11" s="20">
        <f t="shared" si="7"/>
        <v>1700</v>
      </c>
      <c r="E11" s="23">
        <f>($S$2*B11+D11*$T$2)</f>
        <v>17.566134815813196</v>
      </c>
      <c r="F11" s="23">
        <f t="shared" si="0"/>
        <v>17</v>
      </c>
      <c r="G11" s="23">
        <f t="shared" si="1"/>
        <v>3.050386406587732</v>
      </c>
      <c r="H11" s="23"/>
      <c r="I11" s="34">
        <f t="shared" si="2"/>
        <v>14.050245069067378</v>
      </c>
      <c r="J11" s="32">
        <f t="shared" si="3"/>
        <v>6.2304421529306674E-2</v>
      </c>
      <c r="K11" s="32">
        <f t="shared" si="4"/>
        <v>6.6482577281129204E-2</v>
      </c>
      <c r="L11" s="32">
        <f t="shared" si="5"/>
        <v>6.0493501667186145E-2</v>
      </c>
      <c r="M11" s="32">
        <f t="shared" si="6"/>
        <v>6.4231317932689116E-2</v>
      </c>
    </row>
    <row r="12" spans="2:36" ht="24" customHeight="1" x14ac:dyDescent="0.3">
      <c r="B12">
        <v>7</v>
      </c>
      <c r="C12" s="20">
        <v>11</v>
      </c>
      <c r="D12" s="20">
        <f t="shared" si="7"/>
        <v>847</v>
      </c>
      <c r="E12" s="23">
        <f t="shared" si="8"/>
        <v>8.5853588706377355</v>
      </c>
      <c r="F12" s="23">
        <f t="shared" si="0"/>
        <v>8.1570532924882606</v>
      </c>
      <c r="G12" s="23">
        <f t="shared" si="1"/>
        <v>1.4820684227783698</v>
      </c>
      <c r="H12" s="23"/>
      <c r="I12" s="34">
        <f t="shared" si="2"/>
        <v>6.8160780581707581</v>
      </c>
      <c r="J12" s="32">
        <f t="shared" si="3"/>
        <v>3.0450968506461572E-2</v>
      </c>
      <c r="K12" s="32">
        <f t="shared" si="4"/>
        <v>3.1900113288478832E-2</v>
      </c>
      <c r="L12" s="32">
        <f t="shared" si="5"/>
        <v>2.9391525090265207E-2</v>
      </c>
      <c r="M12" s="32">
        <f t="shared" si="6"/>
        <v>3.1160002879398366E-2</v>
      </c>
    </row>
    <row r="13" spans="2:36" ht="24" customHeight="1" x14ac:dyDescent="0.3">
      <c r="B13">
        <v>3</v>
      </c>
      <c r="C13" s="20">
        <v>12</v>
      </c>
      <c r="D13" s="20">
        <f t="shared" si="7"/>
        <v>432</v>
      </c>
      <c r="E13" s="23">
        <f t="shared" si="8"/>
        <v>4.3141665424863165</v>
      </c>
      <c r="F13" s="23">
        <f t="shared" si="0"/>
        <v>4.0198250722657827</v>
      </c>
      <c r="G13" s="23">
        <f t="shared" si="1"/>
        <v>0.74126646912076322</v>
      </c>
      <c r="H13" s="23"/>
      <c r="I13" s="34">
        <f t="shared" si="2"/>
        <v>3.3990869192702484</v>
      </c>
      <c r="J13" s="32">
        <f t="shared" si="3"/>
        <v>1.5301695770245956E-2</v>
      </c>
      <c r="K13" s="32">
        <f t="shared" si="4"/>
        <v>1.5720490060207686E-2</v>
      </c>
      <c r="L13" s="32">
        <f t="shared" si="5"/>
        <v>1.4700368546340223E-2</v>
      </c>
      <c r="M13" s="32">
        <f t="shared" si="6"/>
        <v>1.5539076472990245E-2</v>
      </c>
    </row>
    <row r="14" spans="2:36" ht="24" customHeight="1" x14ac:dyDescent="0.3">
      <c r="B14">
        <v>1</v>
      </c>
      <c r="C14" s="20">
        <v>13</v>
      </c>
      <c r="D14" s="20">
        <f t="shared" si="7"/>
        <v>169</v>
      </c>
      <c r="E14" s="23">
        <f t="shared" si="8"/>
        <v>1.6680290744877269</v>
      </c>
      <c r="F14" s="23">
        <f t="shared" si="0"/>
        <v>1.5236284745949078</v>
      </c>
      <c r="G14" s="23">
        <f t="shared" si="1"/>
        <v>0.28552878243519403</v>
      </c>
      <c r="H14" s="23"/>
      <c r="I14" s="34">
        <f t="shared" si="2"/>
        <v>1.3043956126884242</v>
      </c>
      <c r="J14" s="32">
        <f t="shared" si="3"/>
        <v>5.9162466683602959E-3</v>
      </c>
      <c r="K14" s="32">
        <f t="shared" si="4"/>
        <v>5.9585145770579386E-3</v>
      </c>
      <c r="L14" s="32">
        <f t="shared" si="5"/>
        <v>5.6624419250526394E-3</v>
      </c>
      <c r="M14" s="32">
        <f t="shared" si="6"/>
        <v>5.9631023442466048E-3</v>
      </c>
    </row>
    <row r="15" spans="2:36" ht="24" customHeight="1" x14ac:dyDescent="0.3">
      <c r="B15">
        <f t="shared" ref="B15:B24" si="9">B44*$C$31</f>
        <v>0</v>
      </c>
      <c r="C15" s="20">
        <v>14</v>
      </c>
      <c r="D15" s="20">
        <f t="shared" si="7"/>
        <v>0</v>
      </c>
      <c r="E15" s="23">
        <f t="shared" si="8"/>
        <v>0</v>
      </c>
      <c r="F15" s="23">
        <f t="shared" si="0"/>
        <v>0</v>
      </c>
      <c r="G15" s="23">
        <f t="shared" si="1"/>
        <v>0</v>
      </c>
      <c r="H15" s="23"/>
      <c r="I15" s="34">
        <f t="shared" si="2"/>
        <v>0</v>
      </c>
      <c r="J15" s="32">
        <f t="shared" si="3"/>
        <v>0</v>
      </c>
      <c r="K15" s="32">
        <f t="shared" si="4"/>
        <v>0</v>
      </c>
      <c r="L15" s="32">
        <f t="shared" si="5"/>
        <v>0</v>
      </c>
      <c r="M15" s="32">
        <f t="shared" si="6"/>
        <v>0</v>
      </c>
    </row>
    <row r="16" spans="2:36" ht="24" customHeight="1" x14ac:dyDescent="0.3">
      <c r="B16">
        <f t="shared" si="9"/>
        <v>0</v>
      </c>
      <c r="C16" s="20">
        <v>15</v>
      </c>
      <c r="D16" s="20">
        <f t="shared" si="7"/>
        <v>0</v>
      </c>
      <c r="E16" s="23">
        <f t="shared" si="8"/>
        <v>0</v>
      </c>
      <c r="F16" s="23">
        <f t="shared" si="0"/>
        <v>0</v>
      </c>
      <c r="G16" s="23">
        <f t="shared" si="1"/>
        <v>0</v>
      </c>
      <c r="H16" s="23"/>
      <c r="I16" s="34">
        <f t="shared" si="2"/>
        <v>0</v>
      </c>
      <c r="J16" s="32">
        <f t="shared" si="3"/>
        <v>0</v>
      </c>
      <c r="K16" s="32">
        <f t="shared" si="4"/>
        <v>0</v>
      </c>
      <c r="L16" s="32">
        <f t="shared" si="5"/>
        <v>0</v>
      </c>
      <c r="M16" s="32">
        <f t="shared" si="6"/>
        <v>0</v>
      </c>
    </row>
    <row r="17" spans="2:13" ht="24" customHeight="1" x14ac:dyDescent="0.3">
      <c r="B17">
        <f t="shared" si="9"/>
        <v>0</v>
      </c>
      <c r="C17" s="20">
        <v>16</v>
      </c>
      <c r="D17" s="20">
        <f t="shared" si="7"/>
        <v>0</v>
      </c>
      <c r="E17" s="23">
        <f t="shared" si="8"/>
        <v>0</v>
      </c>
      <c r="F17" s="23">
        <f t="shared" si="0"/>
        <v>0</v>
      </c>
      <c r="G17" s="23">
        <f t="shared" si="1"/>
        <v>0</v>
      </c>
      <c r="H17" s="23"/>
      <c r="I17" s="34">
        <f t="shared" si="2"/>
        <v>0</v>
      </c>
      <c r="J17" s="32">
        <f t="shared" si="3"/>
        <v>0</v>
      </c>
      <c r="K17" s="32">
        <f t="shared" si="4"/>
        <v>0</v>
      </c>
      <c r="L17" s="32">
        <f t="shared" si="5"/>
        <v>0</v>
      </c>
      <c r="M17" s="32">
        <f t="shared" si="6"/>
        <v>0</v>
      </c>
    </row>
    <row r="18" spans="2:13" ht="24" customHeight="1" x14ac:dyDescent="0.3">
      <c r="B18">
        <f t="shared" si="9"/>
        <v>0</v>
      </c>
      <c r="C18" s="20">
        <v>17</v>
      </c>
      <c r="D18" s="20">
        <f t="shared" si="7"/>
        <v>0</v>
      </c>
      <c r="E18" s="23">
        <f t="shared" si="8"/>
        <v>0</v>
      </c>
      <c r="F18" s="23">
        <f t="shared" si="0"/>
        <v>0</v>
      </c>
      <c r="G18" s="23">
        <f t="shared" si="1"/>
        <v>0</v>
      </c>
      <c r="H18" s="23"/>
      <c r="I18" s="34">
        <f t="shared" si="2"/>
        <v>0</v>
      </c>
      <c r="J18" s="32">
        <f t="shared" si="3"/>
        <v>0</v>
      </c>
      <c r="K18" s="32">
        <f t="shared" si="4"/>
        <v>0</v>
      </c>
      <c r="L18" s="32">
        <f t="shared" si="5"/>
        <v>0</v>
      </c>
      <c r="M18" s="32">
        <f t="shared" si="6"/>
        <v>0</v>
      </c>
    </row>
    <row r="19" spans="2:13" ht="24" customHeight="1" x14ac:dyDescent="0.3">
      <c r="B19">
        <f t="shared" si="9"/>
        <v>0</v>
      </c>
      <c r="C19" s="20">
        <v>18</v>
      </c>
      <c r="D19" s="20">
        <f t="shared" si="7"/>
        <v>0</v>
      </c>
      <c r="E19" s="23">
        <f t="shared" si="8"/>
        <v>0</v>
      </c>
      <c r="F19" s="23">
        <f t="shared" si="0"/>
        <v>0</v>
      </c>
      <c r="G19" s="23">
        <f t="shared" si="1"/>
        <v>0</v>
      </c>
      <c r="H19" s="23"/>
      <c r="I19" s="34">
        <f t="shared" si="2"/>
        <v>0</v>
      </c>
      <c r="J19" s="32">
        <f t="shared" si="3"/>
        <v>0</v>
      </c>
      <c r="K19" s="32">
        <f t="shared" si="4"/>
        <v>0</v>
      </c>
      <c r="L19" s="32">
        <f t="shared" si="5"/>
        <v>0</v>
      </c>
      <c r="M19" s="32">
        <f t="shared" si="6"/>
        <v>0</v>
      </c>
    </row>
    <row r="20" spans="2:13" ht="24" customHeight="1" x14ac:dyDescent="0.3">
      <c r="B20">
        <f t="shared" si="9"/>
        <v>0</v>
      </c>
      <c r="C20" s="20">
        <v>19</v>
      </c>
      <c r="D20" s="20">
        <f t="shared" si="7"/>
        <v>0</v>
      </c>
      <c r="E20" s="23">
        <f t="shared" si="8"/>
        <v>0</v>
      </c>
      <c r="F20" s="23">
        <f t="shared" si="0"/>
        <v>0</v>
      </c>
      <c r="G20" s="23">
        <f t="shared" si="1"/>
        <v>0</v>
      </c>
      <c r="H20" s="23"/>
      <c r="I20" s="34">
        <f t="shared" si="2"/>
        <v>0</v>
      </c>
      <c r="J20" s="32">
        <f t="shared" si="3"/>
        <v>0</v>
      </c>
      <c r="K20" s="32">
        <f t="shared" si="4"/>
        <v>0</v>
      </c>
      <c r="L20" s="32">
        <f t="shared" si="5"/>
        <v>0</v>
      </c>
      <c r="M20" s="32">
        <f t="shared" si="6"/>
        <v>0</v>
      </c>
    </row>
    <row r="21" spans="2:13" ht="24" customHeight="1" x14ac:dyDescent="0.3">
      <c r="B21">
        <f t="shared" si="9"/>
        <v>0</v>
      </c>
      <c r="C21" s="20">
        <v>20</v>
      </c>
      <c r="D21" s="20">
        <f t="shared" si="7"/>
        <v>0</v>
      </c>
      <c r="E21" s="23">
        <f t="shared" si="8"/>
        <v>0</v>
      </c>
      <c r="F21" s="23">
        <f t="shared" si="0"/>
        <v>0</v>
      </c>
      <c r="G21" s="23">
        <f t="shared" si="1"/>
        <v>0</v>
      </c>
      <c r="H21" s="23"/>
      <c r="I21" s="34">
        <f t="shared" si="2"/>
        <v>0</v>
      </c>
      <c r="J21" s="32">
        <f t="shared" si="3"/>
        <v>0</v>
      </c>
      <c r="K21" s="32">
        <f t="shared" si="4"/>
        <v>0</v>
      </c>
      <c r="L21" s="32">
        <f t="shared" si="5"/>
        <v>0</v>
      </c>
      <c r="M21" s="32">
        <f t="shared" si="6"/>
        <v>0</v>
      </c>
    </row>
    <row r="22" spans="2:13" ht="24" customHeight="1" x14ac:dyDescent="0.3">
      <c r="B22">
        <f t="shared" si="9"/>
        <v>0</v>
      </c>
      <c r="C22" s="20">
        <v>21</v>
      </c>
      <c r="D22" s="20">
        <f t="shared" si="7"/>
        <v>0</v>
      </c>
      <c r="E22" s="23">
        <f t="shared" si="8"/>
        <v>0</v>
      </c>
      <c r="F22" s="23">
        <f t="shared" si="0"/>
        <v>0</v>
      </c>
      <c r="G22" s="23">
        <f t="shared" si="1"/>
        <v>0</v>
      </c>
      <c r="H22" s="23"/>
      <c r="I22" s="34">
        <f t="shared" si="2"/>
        <v>0</v>
      </c>
      <c r="J22" s="32">
        <f t="shared" si="3"/>
        <v>0</v>
      </c>
      <c r="K22" s="32">
        <f t="shared" si="4"/>
        <v>0</v>
      </c>
      <c r="L22" s="32">
        <f t="shared" si="5"/>
        <v>0</v>
      </c>
      <c r="M22" s="32">
        <f t="shared" si="6"/>
        <v>0</v>
      </c>
    </row>
    <row r="23" spans="2:13" ht="24" customHeight="1" x14ac:dyDescent="0.3">
      <c r="B23">
        <f t="shared" si="9"/>
        <v>0</v>
      </c>
      <c r="C23" s="20">
        <v>22</v>
      </c>
      <c r="D23" s="20">
        <f t="shared" si="7"/>
        <v>0</v>
      </c>
      <c r="E23" s="23">
        <f t="shared" si="8"/>
        <v>0</v>
      </c>
      <c r="F23" s="23">
        <f t="shared" si="0"/>
        <v>0</v>
      </c>
      <c r="G23" s="23">
        <f t="shared" si="1"/>
        <v>0</v>
      </c>
      <c r="H23" s="23"/>
      <c r="I23" s="34">
        <f t="shared" si="2"/>
        <v>0</v>
      </c>
      <c r="J23" s="32">
        <f t="shared" si="3"/>
        <v>0</v>
      </c>
      <c r="K23" s="32">
        <f t="shared" si="4"/>
        <v>0</v>
      </c>
      <c r="L23" s="32">
        <f t="shared" si="5"/>
        <v>0</v>
      </c>
      <c r="M23" s="32">
        <f t="shared" si="6"/>
        <v>0</v>
      </c>
    </row>
    <row r="24" spans="2:13" ht="24" customHeight="1" x14ac:dyDescent="0.3">
      <c r="B24">
        <f t="shared" si="9"/>
        <v>0</v>
      </c>
      <c r="C24" s="20">
        <v>23</v>
      </c>
      <c r="D24" s="20">
        <f t="shared" si="7"/>
        <v>0</v>
      </c>
      <c r="E24" s="23">
        <f t="shared" si="8"/>
        <v>0</v>
      </c>
      <c r="F24" s="23">
        <f t="shared" si="0"/>
        <v>0</v>
      </c>
      <c r="G24" s="23">
        <f t="shared" si="1"/>
        <v>0</v>
      </c>
      <c r="H24" s="23"/>
      <c r="I24" s="34">
        <f t="shared" si="2"/>
        <v>0</v>
      </c>
      <c r="J24" s="32">
        <f t="shared" si="3"/>
        <v>0</v>
      </c>
      <c r="K24" s="32">
        <f t="shared" si="4"/>
        <v>0</v>
      </c>
      <c r="L24" s="32">
        <f t="shared" si="5"/>
        <v>0</v>
      </c>
      <c r="M24" s="32">
        <f t="shared" si="6"/>
        <v>0</v>
      </c>
    </row>
    <row r="25" spans="2:13" ht="24" customHeight="1" x14ac:dyDescent="0.3">
      <c r="B25">
        <v>0</v>
      </c>
      <c r="C25" s="20">
        <v>24</v>
      </c>
      <c r="D25" s="20">
        <f t="shared" si="7"/>
        <v>0</v>
      </c>
      <c r="E25" s="23">
        <f t="shared" si="8"/>
        <v>0</v>
      </c>
      <c r="F25" s="23">
        <f t="shared" si="0"/>
        <v>0</v>
      </c>
      <c r="G25" s="23">
        <f t="shared" si="1"/>
        <v>0</v>
      </c>
      <c r="H25" s="23"/>
      <c r="I25" s="34">
        <f t="shared" si="2"/>
        <v>0</v>
      </c>
      <c r="J25" s="32">
        <f t="shared" si="3"/>
        <v>0</v>
      </c>
      <c r="K25" s="32">
        <f t="shared" si="4"/>
        <v>0</v>
      </c>
      <c r="L25" s="32">
        <f t="shared" si="5"/>
        <v>0</v>
      </c>
      <c r="M25" s="32">
        <f t="shared" si="6"/>
        <v>0</v>
      </c>
    </row>
    <row r="26" spans="2:13" ht="24" customHeight="1" x14ac:dyDescent="0.3">
      <c r="B26">
        <v>10</v>
      </c>
      <c r="C26" s="20">
        <v>25</v>
      </c>
      <c r="D26" s="20">
        <f t="shared" si="7"/>
        <v>6250</v>
      </c>
      <c r="E26" s="23">
        <f t="shared" si="8"/>
        <v>58.627468148270623</v>
      </c>
      <c r="F26" s="23">
        <f t="shared" si="0"/>
        <v>43.520483732030868</v>
      </c>
      <c r="G26" s="23">
        <f t="shared" si="1"/>
        <v>9.8667364179889283</v>
      </c>
      <c r="H26" s="23"/>
      <c r="I26" s="34">
        <f t="shared" si="2"/>
        <v>43.017173522725834</v>
      </c>
      <c r="J26" s="32">
        <f t="shared" si="3"/>
        <v>0.20794275616156685</v>
      </c>
      <c r="K26" s="32">
        <f t="shared" si="4"/>
        <v>0.17019728958981578</v>
      </c>
      <c r="L26" s="32">
        <f t="shared" si="5"/>
        <v>0.19567141876264221</v>
      </c>
      <c r="M26" s="32">
        <f t="shared" si="6"/>
        <v>0.19665491495140616</v>
      </c>
    </row>
    <row r="31" spans="2:13" x14ac:dyDescent="0.25">
      <c r="B31">
        <v>40</v>
      </c>
      <c r="C31">
        <v>1</v>
      </c>
    </row>
    <row r="32" spans="2:13" x14ac:dyDescent="0.25">
      <c r="B32">
        <v>0</v>
      </c>
    </row>
    <row r="33" spans="2:2" x14ac:dyDescent="0.25">
      <c r="B33">
        <v>0</v>
      </c>
    </row>
    <row r="34" spans="2:2" x14ac:dyDescent="0.25">
      <c r="B34">
        <v>0</v>
      </c>
    </row>
    <row r="35" spans="2:2" x14ac:dyDescent="0.25">
      <c r="B35">
        <v>0</v>
      </c>
    </row>
    <row r="36" spans="2:2" x14ac:dyDescent="0.25">
      <c r="B36">
        <v>0</v>
      </c>
    </row>
    <row r="37" spans="2:2" x14ac:dyDescent="0.25">
      <c r="B37">
        <v>0</v>
      </c>
    </row>
    <row r="38" spans="2:2" x14ac:dyDescent="0.25">
      <c r="B38">
        <v>0</v>
      </c>
    </row>
    <row r="39" spans="2:2" x14ac:dyDescent="0.25">
      <c r="B39">
        <v>100</v>
      </c>
    </row>
    <row r="40" spans="2:2" x14ac:dyDescent="0.25">
      <c r="B40">
        <v>100</v>
      </c>
    </row>
    <row r="41" spans="2:2" x14ac:dyDescent="0.25">
      <c r="B41">
        <v>100</v>
      </c>
    </row>
    <row r="42" spans="2:2" x14ac:dyDescent="0.25">
      <c r="B42">
        <v>0</v>
      </c>
    </row>
    <row r="43" spans="2:2" x14ac:dyDescent="0.25">
      <c r="B43">
        <v>0</v>
      </c>
    </row>
    <row r="44" spans="2:2" x14ac:dyDescent="0.25">
      <c r="B44">
        <v>0</v>
      </c>
    </row>
    <row r="45" spans="2:2" x14ac:dyDescent="0.25">
      <c r="B45">
        <v>0</v>
      </c>
    </row>
    <row r="46" spans="2:2" x14ac:dyDescent="0.25">
      <c r="B46">
        <v>0</v>
      </c>
    </row>
    <row r="47" spans="2:2" x14ac:dyDescent="0.25">
      <c r="B47">
        <v>0</v>
      </c>
    </row>
    <row r="48" spans="2:2" x14ac:dyDescent="0.25">
      <c r="B48">
        <v>0</v>
      </c>
    </row>
    <row r="49" spans="2:2" x14ac:dyDescent="0.25">
      <c r="B49">
        <v>0</v>
      </c>
    </row>
    <row r="50" spans="2:2" x14ac:dyDescent="0.25">
      <c r="B50">
        <v>0</v>
      </c>
    </row>
    <row r="51" spans="2:2" x14ac:dyDescent="0.25">
      <c r="B51">
        <v>0</v>
      </c>
    </row>
    <row r="52" spans="2:2" x14ac:dyDescent="0.25">
      <c r="B52">
        <v>0</v>
      </c>
    </row>
    <row r="53" spans="2:2" x14ac:dyDescent="0.25">
      <c r="B53">
        <v>0</v>
      </c>
    </row>
    <row r="54" spans="2:2" x14ac:dyDescent="0.25">
      <c r="B54">
        <v>10</v>
      </c>
    </row>
    <row r="55" spans="2:2" x14ac:dyDescent="0.25">
      <c r="B55">
        <v>10</v>
      </c>
    </row>
    <row r="960" spans="2:2" x14ac:dyDescent="0.25">
      <c r="B960" t="s">
        <v>12</v>
      </c>
    </row>
  </sheetData>
  <pageMargins left="0.7" right="0.7" top="0.75" bottom="0.75" header="0.3" footer="0.3"/>
  <pageSetup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0177" r:id="rId4" name="Spinner 1">
              <controlPr defaultSize="0" autoPict="0">
                <anchor moveWithCells="1" sizeWithCells="1">
                  <from>
                    <xdr:col>0</xdr:col>
                    <xdr:colOff>57150</xdr:colOff>
                    <xdr:row>1</xdr:row>
                    <xdr:rowOff>28575</xdr:rowOff>
                  </from>
                  <to>
                    <xdr:col>0</xdr:col>
                    <xdr:colOff>190500</xdr:colOff>
                    <xdr:row>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78" r:id="rId5" name="Spinner 2">
              <controlPr defaultSize="0" autoPict="0">
                <anchor moveWithCells="1">
                  <from>
                    <xdr:col>0</xdr:col>
                    <xdr:colOff>57150</xdr:colOff>
                    <xdr:row>2</xdr:row>
                    <xdr:rowOff>28575</xdr:rowOff>
                  </from>
                  <to>
                    <xdr:col>0</xdr:col>
                    <xdr:colOff>190500</xdr:colOff>
                    <xdr:row>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79" r:id="rId6" name="Spinner 3">
              <controlPr defaultSize="0" autoPict="0">
                <anchor moveWithCells="1">
                  <from>
                    <xdr:col>0</xdr:col>
                    <xdr:colOff>57150</xdr:colOff>
                    <xdr:row>3</xdr:row>
                    <xdr:rowOff>28575</xdr:rowOff>
                  </from>
                  <to>
                    <xdr:col>0</xdr:col>
                    <xdr:colOff>190500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80" r:id="rId7" name="Spinner 4">
              <controlPr defaultSize="0" autoPict="0">
                <anchor moveWithCells="1">
                  <from>
                    <xdr:col>0</xdr:col>
                    <xdr:colOff>57150</xdr:colOff>
                    <xdr:row>4</xdr:row>
                    <xdr:rowOff>28575</xdr:rowOff>
                  </from>
                  <to>
                    <xdr:col>0</xdr:col>
                    <xdr:colOff>190500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81" r:id="rId8" name="Spinner 5">
              <controlPr defaultSize="0" autoPict="0">
                <anchor moveWithCells="1">
                  <from>
                    <xdr:col>0</xdr:col>
                    <xdr:colOff>57150</xdr:colOff>
                    <xdr:row>5</xdr:row>
                    <xdr:rowOff>28575</xdr:rowOff>
                  </from>
                  <to>
                    <xdr:col>0</xdr:col>
                    <xdr:colOff>190500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82" r:id="rId9" name="Spinner 6">
              <controlPr defaultSize="0" autoPict="0">
                <anchor moveWithCells="1">
                  <from>
                    <xdr:col>0</xdr:col>
                    <xdr:colOff>57150</xdr:colOff>
                    <xdr:row>6</xdr:row>
                    <xdr:rowOff>28575</xdr:rowOff>
                  </from>
                  <to>
                    <xdr:col>0</xdr:col>
                    <xdr:colOff>190500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83" r:id="rId10" name="Spinner 7">
              <controlPr defaultSize="0" autoPict="0">
                <anchor moveWithCells="1">
                  <from>
                    <xdr:col>0</xdr:col>
                    <xdr:colOff>57150</xdr:colOff>
                    <xdr:row>7</xdr:row>
                    <xdr:rowOff>28575</xdr:rowOff>
                  </from>
                  <to>
                    <xdr:col>0</xdr:col>
                    <xdr:colOff>190500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84" r:id="rId11" name="Spinner 8">
              <controlPr defaultSize="0" autoPict="0">
                <anchor moveWithCells="1">
                  <from>
                    <xdr:col>0</xdr:col>
                    <xdr:colOff>57150</xdr:colOff>
                    <xdr:row>8</xdr:row>
                    <xdr:rowOff>28575</xdr:rowOff>
                  </from>
                  <to>
                    <xdr:col>0</xdr:col>
                    <xdr:colOff>190500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85" r:id="rId12" name="Spinner 9">
              <controlPr defaultSize="0" autoPict="0">
                <anchor moveWithCells="1">
                  <from>
                    <xdr:col>0</xdr:col>
                    <xdr:colOff>57150</xdr:colOff>
                    <xdr:row>9</xdr:row>
                    <xdr:rowOff>28575</xdr:rowOff>
                  </from>
                  <to>
                    <xdr:col>0</xdr:col>
                    <xdr:colOff>190500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86" r:id="rId13" name="Spinner 10">
              <controlPr defaultSize="0" autoPict="0">
                <anchor moveWithCells="1">
                  <from>
                    <xdr:col>0</xdr:col>
                    <xdr:colOff>57150</xdr:colOff>
                    <xdr:row>10</xdr:row>
                    <xdr:rowOff>28575</xdr:rowOff>
                  </from>
                  <to>
                    <xdr:col>0</xdr:col>
                    <xdr:colOff>190500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87" r:id="rId14" name="Spinner 11">
              <controlPr defaultSize="0" autoPict="0">
                <anchor moveWithCells="1">
                  <from>
                    <xdr:col>0</xdr:col>
                    <xdr:colOff>57150</xdr:colOff>
                    <xdr:row>11</xdr:row>
                    <xdr:rowOff>28575</xdr:rowOff>
                  </from>
                  <to>
                    <xdr:col>0</xdr:col>
                    <xdr:colOff>190500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88" r:id="rId15" name="Spinner 12">
              <controlPr defaultSize="0" autoPict="0">
                <anchor moveWithCells="1">
                  <from>
                    <xdr:col>0</xdr:col>
                    <xdr:colOff>57150</xdr:colOff>
                    <xdr:row>12</xdr:row>
                    <xdr:rowOff>28575</xdr:rowOff>
                  </from>
                  <to>
                    <xdr:col>0</xdr:col>
                    <xdr:colOff>190500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89" r:id="rId16" name="Spinner 13">
              <controlPr defaultSize="0" autoPict="0">
                <anchor moveWithCells="1">
                  <from>
                    <xdr:col>0</xdr:col>
                    <xdr:colOff>57150</xdr:colOff>
                    <xdr:row>13</xdr:row>
                    <xdr:rowOff>28575</xdr:rowOff>
                  </from>
                  <to>
                    <xdr:col>0</xdr:col>
                    <xdr:colOff>190500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90" r:id="rId17" name="Spinner 14">
              <controlPr defaultSize="0" autoPict="0">
                <anchor moveWithCells="1">
                  <from>
                    <xdr:col>0</xdr:col>
                    <xdr:colOff>57150</xdr:colOff>
                    <xdr:row>14</xdr:row>
                    <xdr:rowOff>28575</xdr:rowOff>
                  </from>
                  <to>
                    <xdr:col>0</xdr:col>
                    <xdr:colOff>190500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91" r:id="rId18" name="Spinner 15">
              <controlPr defaultSize="0" autoPict="0">
                <anchor moveWithCells="1">
                  <from>
                    <xdr:col>0</xdr:col>
                    <xdr:colOff>57150</xdr:colOff>
                    <xdr:row>15</xdr:row>
                    <xdr:rowOff>28575</xdr:rowOff>
                  </from>
                  <to>
                    <xdr:col>0</xdr:col>
                    <xdr:colOff>190500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92" r:id="rId19" name="Spinner 16">
              <controlPr defaultSize="0" autoPict="0">
                <anchor moveWithCells="1">
                  <from>
                    <xdr:col>0</xdr:col>
                    <xdr:colOff>57150</xdr:colOff>
                    <xdr:row>16</xdr:row>
                    <xdr:rowOff>28575</xdr:rowOff>
                  </from>
                  <to>
                    <xdr:col>0</xdr:col>
                    <xdr:colOff>190500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93" r:id="rId20" name="Spinner 17">
              <controlPr defaultSize="0" autoPict="0">
                <anchor moveWithCells="1">
                  <from>
                    <xdr:col>0</xdr:col>
                    <xdr:colOff>57150</xdr:colOff>
                    <xdr:row>17</xdr:row>
                    <xdr:rowOff>28575</xdr:rowOff>
                  </from>
                  <to>
                    <xdr:col>0</xdr:col>
                    <xdr:colOff>190500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94" r:id="rId21" name="Spinner 18">
              <controlPr defaultSize="0" autoPict="0">
                <anchor moveWithCells="1">
                  <from>
                    <xdr:col>0</xdr:col>
                    <xdr:colOff>57150</xdr:colOff>
                    <xdr:row>18</xdr:row>
                    <xdr:rowOff>28575</xdr:rowOff>
                  </from>
                  <to>
                    <xdr:col>0</xdr:col>
                    <xdr:colOff>190500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95" r:id="rId22" name="Spinner 19">
              <controlPr defaultSize="0" autoPict="0">
                <anchor moveWithCells="1">
                  <from>
                    <xdr:col>0</xdr:col>
                    <xdr:colOff>57150</xdr:colOff>
                    <xdr:row>19</xdr:row>
                    <xdr:rowOff>28575</xdr:rowOff>
                  </from>
                  <to>
                    <xdr:col>0</xdr:col>
                    <xdr:colOff>190500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96" r:id="rId23" name="Spinner 20">
              <controlPr defaultSize="0" autoPict="0">
                <anchor moveWithCells="1">
                  <from>
                    <xdr:col>0</xdr:col>
                    <xdr:colOff>57150</xdr:colOff>
                    <xdr:row>20</xdr:row>
                    <xdr:rowOff>28575</xdr:rowOff>
                  </from>
                  <to>
                    <xdr:col>0</xdr:col>
                    <xdr:colOff>190500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97" r:id="rId24" name="Spinner 21">
              <controlPr defaultSize="0" autoPict="0">
                <anchor moveWithCells="1">
                  <from>
                    <xdr:col>0</xdr:col>
                    <xdr:colOff>57150</xdr:colOff>
                    <xdr:row>21</xdr:row>
                    <xdr:rowOff>28575</xdr:rowOff>
                  </from>
                  <to>
                    <xdr:col>0</xdr:col>
                    <xdr:colOff>190500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98" r:id="rId25" name="Spinner 22">
              <controlPr defaultSize="0" autoPict="0">
                <anchor moveWithCells="1">
                  <from>
                    <xdr:col>0</xdr:col>
                    <xdr:colOff>57150</xdr:colOff>
                    <xdr:row>22</xdr:row>
                    <xdr:rowOff>28575</xdr:rowOff>
                  </from>
                  <to>
                    <xdr:col>0</xdr:col>
                    <xdr:colOff>190500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99" r:id="rId26" name="Spinner 23">
              <controlPr defaultSize="0" autoPict="0">
                <anchor moveWithCells="1">
                  <from>
                    <xdr:col>0</xdr:col>
                    <xdr:colOff>57150</xdr:colOff>
                    <xdr:row>23</xdr:row>
                    <xdr:rowOff>28575</xdr:rowOff>
                  </from>
                  <to>
                    <xdr:col>0</xdr:col>
                    <xdr:colOff>190500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200" r:id="rId27" name="Spinner 24">
              <controlPr defaultSize="0" autoPict="0">
                <anchor moveWithCells="1">
                  <from>
                    <xdr:col>0</xdr:col>
                    <xdr:colOff>57150</xdr:colOff>
                    <xdr:row>24</xdr:row>
                    <xdr:rowOff>28575</xdr:rowOff>
                  </from>
                  <to>
                    <xdr:col>0</xdr:col>
                    <xdr:colOff>190500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201" r:id="rId28" name="Spinner 25">
              <controlPr defaultSize="0" autoPict="0">
                <anchor moveWithCells="1">
                  <from>
                    <xdr:col>0</xdr:col>
                    <xdr:colOff>57150</xdr:colOff>
                    <xdr:row>25</xdr:row>
                    <xdr:rowOff>28575</xdr:rowOff>
                  </from>
                  <to>
                    <xdr:col>0</xdr:col>
                    <xdr:colOff>190500</xdr:colOff>
                    <xdr:row>25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K16"/>
  <sheetViews>
    <sheetView zoomScaleNormal="100" workbookViewId="0">
      <selection activeCell="C19" sqref="C19"/>
    </sheetView>
  </sheetViews>
  <sheetFormatPr defaultRowHeight="15" x14ac:dyDescent="0.25"/>
  <cols>
    <col min="11" max="11" width="10.140625" bestFit="1" customWidth="1"/>
  </cols>
  <sheetData>
    <row r="3" spans="1:11" ht="36" x14ac:dyDescent="0.55000000000000004">
      <c r="A3" s="16" t="s">
        <v>98</v>
      </c>
    </row>
    <row r="10" spans="1:11" ht="36" x14ac:dyDescent="0.55000000000000004">
      <c r="E10" s="16"/>
    </row>
    <row r="11" spans="1:11" ht="36" x14ac:dyDescent="0.55000000000000004">
      <c r="A11" s="16" t="s">
        <v>43</v>
      </c>
      <c r="F11" s="14"/>
      <c r="K11" s="14"/>
    </row>
    <row r="12" spans="1:11" ht="33.75" x14ac:dyDescent="0.5">
      <c r="C12" s="35" t="s">
        <v>95</v>
      </c>
    </row>
    <row r="13" spans="1:11" x14ac:dyDescent="0.25">
      <c r="E13" t="s">
        <v>80</v>
      </c>
    </row>
    <row r="16" spans="1:11" ht="33.75" x14ac:dyDescent="0.5">
      <c r="A16" s="35" t="s">
        <v>99</v>
      </c>
    </row>
  </sheetData>
  <pageMargins left="0.7" right="0.7" top="0.75" bottom="0.75" header="0.3" footer="0.3"/>
  <pageSetup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Equation.DSMT4" shapeId="58369" r:id="rId4">
          <objectPr defaultSize="0" autoPict="0" r:id="rId5">
            <anchor moveWithCells="1">
              <from>
                <xdr:col>3</xdr:col>
                <xdr:colOff>390525</xdr:colOff>
                <xdr:row>3</xdr:row>
                <xdr:rowOff>190500</xdr:rowOff>
              </from>
              <to>
                <xdr:col>10</xdr:col>
                <xdr:colOff>485775</xdr:colOff>
                <xdr:row>9</xdr:row>
                <xdr:rowOff>352425</xdr:rowOff>
              </to>
            </anchor>
          </objectPr>
        </oleObject>
      </mc:Choice>
      <mc:Fallback>
        <oleObject progId="Equation.DSMT4" shapeId="58369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I960"/>
  <sheetViews>
    <sheetView tabSelected="1" zoomScale="60" zoomScaleNormal="60" workbookViewId="0">
      <selection activeCell="AM2" sqref="AM2"/>
    </sheetView>
  </sheetViews>
  <sheetFormatPr defaultRowHeight="15" x14ac:dyDescent="0.25"/>
  <cols>
    <col min="1" max="1" width="3.5703125" customWidth="1"/>
    <col min="2" max="2" width="5.7109375" customWidth="1"/>
    <col min="3" max="3" width="6.42578125" bestFit="1" customWidth="1"/>
    <col min="4" max="5" width="5.42578125" customWidth="1"/>
    <col min="6" max="6" width="6.85546875" customWidth="1"/>
    <col min="7" max="7" width="5.28515625" customWidth="1"/>
    <col min="8" max="8" width="8.85546875" customWidth="1"/>
    <col min="9" max="9" width="13.28515625" customWidth="1"/>
    <col min="10" max="10" width="5.42578125" customWidth="1"/>
    <col min="11" max="11" width="5.5703125" customWidth="1"/>
    <col min="12" max="12" width="6.5703125" customWidth="1"/>
    <col min="13" max="13" width="20.85546875" bestFit="1" customWidth="1"/>
    <col min="14" max="14" width="12.140625" customWidth="1"/>
    <col min="16" max="16" width="7.85546875" customWidth="1"/>
    <col min="17" max="17" width="19.85546875" bestFit="1" customWidth="1"/>
    <col min="18" max="18" width="7" customWidth="1"/>
    <col min="19" max="19" width="9.42578125" customWidth="1"/>
    <col min="20" max="20" width="11" customWidth="1"/>
    <col min="21" max="21" width="12" bestFit="1" customWidth="1"/>
    <col min="22" max="25" width="12.28515625" customWidth="1"/>
    <col min="26" max="28" width="6.140625" customWidth="1"/>
    <col min="29" max="29" width="8" customWidth="1"/>
    <col min="30" max="30" width="6" customWidth="1"/>
    <col min="31" max="31" width="7.85546875" customWidth="1"/>
    <col min="32" max="32" width="14.7109375" customWidth="1"/>
    <col min="33" max="33" width="19.140625" bestFit="1" customWidth="1"/>
    <col min="34" max="34" width="13" bestFit="1" customWidth="1"/>
    <col min="35" max="35" width="8.7109375" customWidth="1"/>
    <col min="36" max="36" width="3.7109375" customWidth="1"/>
    <col min="37" max="37" width="5.28515625" customWidth="1"/>
    <col min="38" max="38" width="5.85546875" customWidth="1"/>
    <col min="39" max="46" width="3.7109375" customWidth="1"/>
  </cols>
  <sheetData>
    <row r="1" spans="2:35" ht="24" customHeight="1" x14ac:dyDescent="0.3">
      <c r="B1" s="21" t="s">
        <v>59</v>
      </c>
      <c r="C1" s="21" t="s">
        <v>1</v>
      </c>
      <c r="D1" s="21" t="s">
        <v>2</v>
      </c>
      <c r="E1" s="21" t="s">
        <v>4</v>
      </c>
      <c r="F1" s="21" t="s">
        <v>76</v>
      </c>
      <c r="G1" s="21" t="s">
        <v>75</v>
      </c>
      <c r="H1" s="21" t="s">
        <v>87</v>
      </c>
      <c r="I1" s="21" t="s">
        <v>86</v>
      </c>
      <c r="J1" s="21" t="s">
        <v>73</v>
      </c>
      <c r="K1" s="21" t="s">
        <v>77</v>
      </c>
      <c r="L1" s="21" t="s">
        <v>74</v>
      </c>
      <c r="M1" s="21" t="s">
        <v>85</v>
      </c>
      <c r="N1" s="21"/>
      <c r="O1" s="21" t="s">
        <v>5</v>
      </c>
      <c r="P1" s="21" t="s">
        <v>9</v>
      </c>
      <c r="Q1" s="21" t="s">
        <v>7</v>
      </c>
      <c r="R1" s="21" t="s">
        <v>8</v>
      </c>
      <c r="S1" s="22" t="s">
        <v>34</v>
      </c>
      <c r="T1" s="22" t="s">
        <v>35</v>
      </c>
      <c r="U1" s="22" t="s">
        <v>65</v>
      </c>
      <c r="V1" s="22" t="s">
        <v>66</v>
      </c>
      <c r="W1" s="22" t="s">
        <v>71</v>
      </c>
      <c r="X1" s="22" t="s">
        <v>72</v>
      </c>
      <c r="Y1" s="22" t="s">
        <v>88</v>
      </c>
      <c r="Z1" s="22"/>
      <c r="AA1" s="22"/>
      <c r="AB1" s="21" t="s">
        <v>0</v>
      </c>
      <c r="AC1" s="21" t="s">
        <v>2</v>
      </c>
      <c r="AD1" s="21" t="s">
        <v>36</v>
      </c>
      <c r="AE1" s="21" t="s">
        <v>3</v>
      </c>
      <c r="AF1" s="21" t="s">
        <v>4</v>
      </c>
      <c r="AG1" s="21" t="s">
        <v>68</v>
      </c>
      <c r="AH1" s="21" t="s">
        <v>70</v>
      </c>
      <c r="AI1" s="21" t="s">
        <v>82</v>
      </c>
    </row>
    <row r="2" spans="2:35" ht="24" customHeight="1" x14ac:dyDescent="0.3">
      <c r="B2">
        <v>100</v>
      </c>
      <c r="C2" s="20">
        <v>1</v>
      </c>
      <c r="D2" s="20">
        <f>C2*C2*B2</f>
        <v>100</v>
      </c>
      <c r="E2" s="23">
        <f>($S$2*B2+D2*$T$2)</f>
        <v>26.864095989420502</v>
      </c>
      <c r="F2" s="23">
        <f>B2*(C2/10)^$O$2</f>
        <v>2.483133105295571</v>
      </c>
      <c r="G2" s="23">
        <f>$W$2*B2+$X$2*D2</f>
        <v>5.7168213363830098</v>
      </c>
      <c r="H2" s="23">
        <f>VLOOKUP($Y$2,$Q$32:$T$40,2,FALSE)+VLOOKUP($Y$2,$Q$32:$T$40,3,FALSE)*C2 + VLOOKUP($Y$2,$Q$32:$T$40,4,FALSE) * C2^2</f>
        <v>4.8182455999999991</v>
      </c>
      <c r="I2" s="23">
        <f>(B2*(3.14159 * ((H2)/2)^2))/435.6</f>
        <v>4.1858099924574841</v>
      </c>
      <c r="J2" s="32">
        <f>E2/$AF$2</f>
        <v>2.4360414484050307E-2</v>
      </c>
      <c r="K2" s="32">
        <f>F2/$AG$2</f>
        <v>2.5757923497186403E-3</v>
      </c>
      <c r="L2" s="32">
        <f>G2/$AH$2</f>
        <v>3.0610934444628927E-2</v>
      </c>
      <c r="M2" s="32">
        <f>I2/SUM($I$2:$I$26)</f>
        <v>9.57222586426742E-3</v>
      </c>
      <c r="O2">
        <v>1.605</v>
      </c>
      <c r="P2">
        <f>10^(-O2)</f>
        <v>2.4831331052955697E-2</v>
      </c>
      <c r="Q2">
        <f>O2/2</f>
        <v>0.80249999999999999</v>
      </c>
      <c r="R2">
        <f>1-Q2</f>
        <v>0.19750000000000001</v>
      </c>
      <c r="S2">
        <f>$P$2*$R$2*($AC$2/$AB$2)^(1.605/2)</f>
        <v>0.26114914393378669</v>
      </c>
      <c r="T2">
        <f>$P$2*$Q$2*($AC$2/$AB$2)^((1.605/2)-1)</f>
        <v>7.4918159604183358E-3</v>
      </c>
      <c r="U2">
        <f>(1-$Q$2) * (24/10)^$O$2 * 3.14159^(-$Q$2) * $AB$2 ^ (-$Q$2) * $AD$2^($Q$2)</f>
        <v>0.26114932431478755</v>
      </c>
      <c r="V2">
        <f>($Q$2) * (24/10)^$O$2 * 3.14159^(-$Q$2) * $AB$2 ^ ($R$2) * $AD$2^(-($R$2))</f>
        <v>1.3735991200775217</v>
      </c>
      <c r="W2">
        <f>0.005454154*0.25*$AB$2^-0.75*$AC$2^0.75</f>
        <v>5.5982461549688251E-2</v>
      </c>
      <c r="X2">
        <f>0.005454154*0.75*$AB$2^0.25*$AC$2^-0.25</f>
        <v>1.1857518141418482E-3</v>
      </c>
      <c r="Y2" s="21" t="s">
        <v>102</v>
      </c>
      <c r="AB2">
        <f>SUM(B2:B26)</f>
        <v>834</v>
      </c>
      <c r="AC2">
        <f>SUM(D2:D26)</f>
        <v>118126</v>
      </c>
      <c r="AD2">
        <f>AC2*0.005454154</f>
        <v>644.277395404</v>
      </c>
      <c r="AE2">
        <f>SQRT(AC2/AB2)</f>
        <v>11.901171777948985</v>
      </c>
      <c r="AF2" s="28">
        <f>SUM(E2:E26)</f>
        <v>1102.7766381811546</v>
      </c>
      <c r="AG2" s="1">
        <f>SUM(F2:F26)</f>
        <v>964.02689664281729</v>
      </c>
      <c r="AH2" s="1">
        <f>AD2/AE2^0.5</f>
        <v>186.75749172975992</v>
      </c>
      <c r="AI2" s="33">
        <f>SUM(I2:I26)</f>
        <v>437.28700636733583</v>
      </c>
    </row>
    <row r="3" spans="2:35" ht="24.75" customHeight="1" x14ac:dyDescent="0.3">
      <c r="B3">
        <v>139</v>
      </c>
      <c r="C3" s="20">
        <v>2</v>
      </c>
      <c r="D3" s="20">
        <f>C3*C3*B3</f>
        <v>556</v>
      </c>
      <c r="E3" s="23">
        <f>($S$2*B3+D3*$T$2)</f>
        <v>40.465180680788947</v>
      </c>
      <c r="F3" s="23">
        <f t="shared" ref="F3:F26" si="0">B3*(C3/10)^$O$2</f>
        <v>10.499483691054532</v>
      </c>
      <c r="G3" s="23">
        <f t="shared" ref="G3:G26" si="1">$W$2*B3+$X$2*D3</f>
        <v>8.4408401640695345</v>
      </c>
      <c r="H3" s="23">
        <f t="shared" ref="H3:H26" si="2">VLOOKUP($Y$2,$Q$32:$T$40,2,FALSE)+VLOOKUP($Y$2,$Q$32:$T$40,3,FALSE)*C3 + VLOOKUP($Y$2,$Q$32:$T$40,4,FALSE) * C3^2</f>
        <v>6.1364823999999993</v>
      </c>
      <c r="I3" s="23">
        <f t="shared" ref="I3:I26" si="3">(B3*(3.14159 * ((H3)/2)^2))/435.6</f>
        <v>9.4374666431758509</v>
      </c>
      <c r="J3" s="32">
        <f t="shared" ref="J3:J26" si="4">E3/$AF$2</f>
        <v>3.6693904531319675E-2</v>
      </c>
      <c r="K3" s="32">
        <f t="shared" ref="K3:K26" si="5">F3/$AG$2</f>
        <v>1.0891276713978146E-2</v>
      </c>
      <c r="L3" s="32">
        <f t="shared" ref="L3:L26" si="6">G3/$AH$2</f>
        <v>4.5196795512136775E-2</v>
      </c>
      <c r="M3" s="32">
        <f t="shared" ref="M3:M26" si="7">I3/SUM($I$2:$I$26)</f>
        <v>2.1581859295512797E-2</v>
      </c>
    </row>
    <row r="4" spans="2:35" ht="22.5" customHeight="1" x14ac:dyDescent="0.3">
      <c r="B4">
        <v>30</v>
      </c>
      <c r="C4" s="20">
        <v>3</v>
      </c>
      <c r="D4" s="20">
        <f t="shared" ref="D4:D26" si="8">C4*C4*B4</f>
        <v>270</v>
      </c>
      <c r="E4" s="23">
        <f t="shared" ref="E4:E26" si="9">($S$2*B4+D4*$T$2)</f>
        <v>9.8572646273265505</v>
      </c>
      <c r="F4" s="23">
        <f t="shared" si="0"/>
        <v>4.3441105478982474</v>
      </c>
      <c r="G4" s="23">
        <f t="shared" si="1"/>
        <v>1.9996268363089467</v>
      </c>
      <c r="H4" s="23">
        <f t="shared" si="2"/>
        <v>7.4382103999999991</v>
      </c>
      <c r="I4" s="23">
        <f t="shared" si="3"/>
        <v>2.9926767924629116</v>
      </c>
      <c r="J4" s="32">
        <f t="shared" si="4"/>
        <v>8.9385867328350896E-3</v>
      </c>
      <c r="K4" s="32">
        <f t="shared" si="5"/>
        <v>4.5062130144152904E-3</v>
      </c>
      <c r="L4" s="32">
        <f t="shared" si="6"/>
        <v>1.0707076957332603E-2</v>
      </c>
      <c r="M4" s="32">
        <f t="shared" si="7"/>
        <v>6.8437359191710406E-3</v>
      </c>
    </row>
    <row r="5" spans="2:35" ht="23.25" customHeight="1" x14ac:dyDescent="0.3">
      <c r="B5">
        <v>43</v>
      </c>
      <c r="C5" s="20">
        <v>4</v>
      </c>
      <c r="D5" s="20">
        <f t="shared" si="8"/>
        <v>688</v>
      </c>
      <c r="E5" s="23">
        <f t="shared" si="9"/>
        <v>16.383782569920641</v>
      </c>
      <c r="F5" s="23">
        <f t="shared" si="0"/>
        <v>9.8804048835404412</v>
      </c>
      <c r="G5" s="23">
        <f t="shared" si="1"/>
        <v>3.2230430947661861</v>
      </c>
      <c r="H5" s="23">
        <f t="shared" si="2"/>
        <v>8.7234295999999993</v>
      </c>
      <c r="I5" s="23">
        <f t="shared" si="3"/>
        <v>5.8998995857350405</v>
      </c>
      <c r="J5" s="32">
        <f t="shared" si="4"/>
        <v>1.4856845894870376E-2</v>
      </c>
      <c r="K5" s="32">
        <f t="shared" si="5"/>
        <v>1.0249096698389361E-2</v>
      </c>
      <c r="L5" s="32">
        <f t="shared" si="6"/>
        <v>1.7257905238039734E-2</v>
      </c>
      <c r="M5" s="32">
        <f t="shared" si="7"/>
        <v>1.3492053273540274E-2</v>
      </c>
    </row>
    <row r="6" spans="2:35" ht="21" customHeight="1" x14ac:dyDescent="0.3">
      <c r="B6">
        <v>57</v>
      </c>
      <c r="C6" s="20">
        <v>5</v>
      </c>
      <c r="D6" s="20">
        <f t="shared" si="8"/>
        <v>1425</v>
      </c>
      <c r="E6" s="23">
        <f t="shared" si="9"/>
        <v>25.561338947821969</v>
      </c>
      <c r="F6" s="23">
        <f t="shared" si="0"/>
        <v>18.737934332922258</v>
      </c>
      <c r="G6" s="23">
        <f t="shared" si="1"/>
        <v>4.8806966434843639</v>
      </c>
      <c r="H6" s="23">
        <f t="shared" si="2"/>
        <v>9.9921399999999991</v>
      </c>
      <c r="I6" s="23">
        <f t="shared" si="3"/>
        <v>10.261090541710223</v>
      </c>
      <c r="J6" s="32">
        <f t="shared" si="4"/>
        <v>2.3179071865342668E-2</v>
      </c>
      <c r="K6" s="32">
        <f t="shared" si="5"/>
        <v>1.9437148899243702E-2</v>
      </c>
      <c r="L6" s="32">
        <f t="shared" si="6"/>
        <v>2.613387338991886E-2</v>
      </c>
      <c r="M6" s="32">
        <f t="shared" si="7"/>
        <v>2.346534516758671E-2</v>
      </c>
    </row>
    <row r="7" spans="2:35" ht="23.25" customHeight="1" x14ac:dyDescent="0.3">
      <c r="B7">
        <v>78</v>
      </c>
      <c r="C7" s="20">
        <v>6</v>
      </c>
      <c r="D7" s="20">
        <f t="shared" si="8"/>
        <v>2808</v>
      </c>
      <c r="E7" s="23">
        <f t="shared" si="9"/>
        <v>41.406652443690049</v>
      </c>
      <c r="F7" s="23">
        <f t="shared" si="0"/>
        <v>34.357959194433661</v>
      </c>
      <c r="G7" s="23">
        <f t="shared" si="1"/>
        <v>7.696223094985994</v>
      </c>
      <c r="H7" s="23">
        <f t="shared" si="2"/>
        <v>11.244341599999998</v>
      </c>
      <c r="I7" s="23">
        <f t="shared" si="3"/>
        <v>17.78133269776303</v>
      </c>
      <c r="J7" s="32">
        <f t="shared" si="4"/>
        <v>3.7547632956736722E-2</v>
      </c>
      <c r="K7" s="32">
        <f t="shared" si="5"/>
        <v>3.564004211301966E-2</v>
      </c>
      <c r="L7" s="32">
        <f t="shared" si="6"/>
        <v>4.1209715464172708E-2</v>
      </c>
      <c r="M7" s="32">
        <f t="shared" si="7"/>
        <v>4.0662842569866145E-2</v>
      </c>
    </row>
    <row r="8" spans="2:35" ht="24" customHeight="1" x14ac:dyDescent="0.3">
      <c r="B8">
        <v>6</v>
      </c>
      <c r="C8" s="20">
        <v>7</v>
      </c>
      <c r="D8" s="20">
        <f t="shared" si="8"/>
        <v>294</v>
      </c>
      <c r="E8" s="23">
        <f t="shared" si="9"/>
        <v>3.7694887559657109</v>
      </c>
      <c r="F8" s="23">
        <f t="shared" si="0"/>
        <v>3.3848046161347245</v>
      </c>
      <c r="G8" s="23">
        <f t="shared" si="1"/>
        <v>0.68450580265583283</v>
      </c>
      <c r="H8" s="23">
        <f t="shared" si="2"/>
        <v>12.480034399999999</v>
      </c>
      <c r="I8" s="23">
        <f t="shared" si="3"/>
        <v>1.6849400708825402</v>
      </c>
      <c r="J8" s="32">
        <f t="shared" si="4"/>
        <v>3.4181797341870167E-3</v>
      </c>
      <c r="K8" s="32">
        <f t="shared" si="5"/>
        <v>3.5111101442523674E-3</v>
      </c>
      <c r="L8" s="32">
        <f t="shared" si="6"/>
        <v>3.6652120154104448E-3</v>
      </c>
      <c r="M8" s="32">
        <f t="shared" si="7"/>
        <v>3.8531674766186254E-3</v>
      </c>
    </row>
    <row r="9" spans="2:35" ht="24" customHeight="1" x14ac:dyDescent="0.3">
      <c r="B9">
        <v>9</v>
      </c>
      <c r="C9" s="20">
        <v>8</v>
      </c>
      <c r="D9" s="20">
        <f t="shared" si="8"/>
        <v>576</v>
      </c>
      <c r="E9" s="23">
        <f t="shared" si="9"/>
        <v>6.665628288605042</v>
      </c>
      <c r="F9" s="23">
        <f t="shared" si="0"/>
        <v>6.2907429354210915</v>
      </c>
      <c r="G9" s="23">
        <f t="shared" si="1"/>
        <v>1.1868351988928989</v>
      </c>
      <c r="H9" s="23">
        <f t="shared" si="2"/>
        <v>13.699218399999999</v>
      </c>
      <c r="I9" s="23">
        <f t="shared" si="3"/>
        <v>3.0453396137934248</v>
      </c>
      <c r="J9" s="32">
        <f t="shared" si="4"/>
        <v>6.0444046943167748E-3</v>
      </c>
      <c r="K9" s="32">
        <f t="shared" si="5"/>
        <v>6.5254848773704721E-3</v>
      </c>
      <c r="L9" s="32">
        <f t="shared" si="6"/>
        <v>6.3549536240841255E-3</v>
      </c>
      <c r="M9" s="32">
        <f t="shared" si="7"/>
        <v>6.9641667130516949E-3</v>
      </c>
    </row>
    <row r="10" spans="2:35" ht="24" customHeight="1" x14ac:dyDescent="0.3">
      <c r="B10">
        <v>11</v>
      </c>
      <c r="C10" s="20">
        <v>9</v>
      </c>
      <c r="D10" s="20">
        <f t="shared" si="8"/>
        <v>891</v>
      </c>
      <c r="E10" s="23">
        <f t="shared" si="9"/>
        <v>9.5478486040043897</v>
      </c>
      <c r="F10" s="23">
        <f t="shared" si="0"/>
        <v>9.2886353280982661</v>
      </c>
      <c r="G10" s="23">
        <f t="shared" si="1"/>
        <v>1.6723119434469575</v>
      </c>
      <c r="H10" s="23">
        <f t="shared" si="2"/>
        <v>14.901893599999999</v>
      </c>
      <c r="I10" s="23">
        <f t="shared" si="3"/>
        <v>4.4043035658246223</v>
      </c>
      <c r="J10" s="32">
        <f t="shared" si="4"/>
        <v>8.6580076811855269E-3</v>
      </c>
      <c r="K10" s="32">
        <f t="shared" si="5"/>
        <v>9.6352449920697695E-3</v>
      </c>
      <c r="L10" s="32">
        <f t="shared" si="6"/>
        <v>8.9544570767035713E-3</v>
      </c>
      <c r="M10" s="32">
        <f t="shared" si="7"/>
        <v>1.00718830006233E-2</v>
      </c>
    </row>
    <row r="11" spans="2:35" ht="24" customHeight="1" x14ac:dyDescent="0.3">
      <c r="B11">
        <v>0</v>
      </c>
      <c r="C11" s="20">
        <v>10</v>
      </c>
      <c r="D11" s="20">
        <f t="shared" si="8"/>
        <v>0</v>
      </c>
      <c r="E11" s="23">
        <f>($S$2*B11+D11*$T$2)</f>
        <v>0</v>
      </c>
      <c r="F11" s="23">
        <f t="shared" si="0"/>
        <v>0</v>
      </c>
      <c r="G11" s="23">
        <f t="shared" si="1"/>
        <v>0</v>
      </c>
      <c r="H11" s="23">
        <f t="shared" si="2"/>
        <v>16.088059999999999</v>
      </c>
      <c r="I11" s="23">
        <f t="shared" si="3"/>
        <v>0</v>
      </c>
      <c r="J11" s="32">
        <f t="shared" si="4"/>
        <v>0</v>
      </c>
      <c r="K11" s="32">
        <f t="shared" si="5"/>
        <v>0</v>
      </c>
      <c r="L11" s="32">
        <f t="shared" si="6"/>
        <v>0</v>
      </c>
      <c r="M11" s="32">
        <f t="shared" si="7"/>
        <v>0</v>
      </c>
    </row>
    <row r="12" spans="2:35" ht="24" customHeight="1" x14ac:dyDescent="0.3">
      <c r="B12">
        <v>7</v>
      </c>
      <c r="C12" s="20">
        <v>11</v>
      </c>
      <c r="D12" s="20">
        <f t="shared" si="8"/>
        <v>847</v>
      </c>
      <c r="E12" s="23">
        <f t="shared" si="9"/>
        <v>8.1736121260108376</v>
      </c>
      <c r="F12" s="23">
        <f t="shared" si="0"/>
        <v>8.1570532924882606</v>
      </c>
      <c r="G12" s="23">
        <f t="shared" si="1"/>
        <v>1.3962090174259632</v>
      </c>
      <c r="H12" s="23">
        <f t="shared" si="2"/>
        <v>17.257717599999999</v>
      </c>
      <c r="I12" s="23">
        <f t="shared" si="3"/>
        <v>3.7589487070391532</v>
      </c>
      <c r="J12" s="32">
        <f t="shared" si="4"/>
        <v>7.4118473705535167E-3</v>
      </c>
      <c r="K12" s="32">
        <f t="shared" si="5"/>
        <v>8.4614374566672895E-3</v>
      </c>
      <c r="L12" s="32">
        <f t="shared" si="6"/>
        <v>7.4760535949277606E-3</v>
      </c>
      <c r="M12" s="32">
        <f t="shared" si="7"/>
        <v>8.5960676907959836E-3</v>
      </c>
    </row>
    <row r="13" spans="2:35" ht="24" customHeight="1" x14ac:dyDescent="0.3">
      <c r="B13">
        <v>83</v>
      </c>
      <c r="C13" s="20">
        <v>12</v>
      </c>
      <c r="D13" s="20">
        <f t="shared" si="8"/>
        <v>11952</v>
      </c>
      <c r="E13" s="23">
        <f t="shared" si="9"/>
        <v>111.21756330542425</v>
      </c>
      <c r="F13" s="23">
        <f t="shared" si="0"/>
        <v>111.21516033268665</v>
      </c>
      <c r="G13" s="23">
        <f t="shared" si="1"/>
        <v>18.818649991247494</v>
      </c>
      <c r="H13" s="23">
        <f t="shared" si="2"/>
        <v>18.4108664</v>
      </c>
      <c r="I13" s="23">
        <f t="shared" si="3"/>
        <v>50.725716349891442</v>
      </c>
      <c r="J13" s="32">
        <f t="shared" si="4"/>
        <v>0.10085230268285245</v>
      </c>
      <c r="K13" s="32">
        <f t="shared" si="5"/>
        <v>0.1153652047676146</v>
      </c>
      <c r="L13" s="32">
        <f t="shared" si="6"/>
        <v>0.10076516779566884</v>
      </c>
      <c r="M13" s="32">
        <f t="shared" si="7"/>
        <v>0.11600096872597246</v>
      </c>
    </row>
    <row r="14" spans="2:35" ht="24" customHeight="1" x14ac:dyDescent="0.3">
      <c r="B14">
        <v>41</v>
      </c>
      <c r="C14" s="20">
        <v>13</v>
      </c>
      <c r="D14" s="20">
        <f t="shared" si="8"/>
        <v>6929</v>
      </c>
      <c r="E14" s="23">
        <f t="shared" si="9"/>
        <v>62.617907691023902</v>
      </c>
      <c r="F14" s="23">
        <f t="shared" si="0"/>
        <v>62.46876745839122</v>
      </c>
      <c r="G14" s="23">
        <f t="shared" si="1"/>
        <v>10.511355243726085</v>
      </c>
      <c r="H14" s="23">
        <f t="shared" si="2"/>
        <v>19.5475064</v>
      </c>
      <c r="I14" s="23">
        <f t="shared" si="3"/>
        <v>28.24673321670063</v>
      </c>
      <c r="J14" s="32">
        <f t="shared" si="4"/>
        <v>5.6782040463154583E-2</v>
      </c>
      <c r="K14" s="32">
        <f t="shared" si="5"/>
        <v>6.4799818009161417E-2</v>
      </c>
      <c r="L14" s="32">
        <f t="shared" si="6"/>
        <v>5.6283446229488492E-2</v>
      </c>
      <c r="M14" s="32">
        <f t="shared" si="7"/>
        <v>6.4595409434536052E-2</v>
      </c>
    </row>
    <row r="15" spans="2:35" ht="24" customHeight="1" x14ac:dyDescent="0.3">
      <c r="B15">
        <v>60</v>
      </c>
      <c r="C15" s="20">
        <v>14</v>
      </c>
      <c r="D15" s="20">
        <f t="shared" si="8"/>
        <v>11760</v>
      </c>
      <c r="E15" s="23">
        <f t="shared" si="9"/>
        <v>103.77270433054683</v>
      </c>
      <c r="F15" s="23">
        <f t="shared" si="0"/>
        <v>102.96431810026014</v>
      </c>
      <c r="G15" s="23">
        <f t="shared" si="1"/>
        <v>17.30338902728943</v>
      </c>
      <c r="H15" s="23">
        <f t="shared" si="2"/>
        <v>20.667637599999999</v>
      </c>
      <c r="I15" s="23">
        <f t="shared" si="3"/>
        <v>46.209851120103174</v>
      </c>
      <c r="J15" s="32">
        <f t="shared" si="4"/>
        <v>9.4101290086905112E-2</v>
      </c>
      <c r="K15" s="32">
        <f t="shared" si="5"/>
        <v>0.10680647859393655</v>
      </c>
      <c r="L15" s="32">
        <f t="shared" si="6"/>
        <v>9.2651646084043679E-2</v>
      </c>
      <c r="M15" s="32">
        <f t="shared" si="7"/>
        <v>0.10567396343189155</v>
      </c>
    </row>
    <row r="16" spans="2:35" ht="24" customHeight="1" x14ac:dyDescent="0.3">
      <c r="B16">
        <v>0</v>
      </c>
      <c r="C16" s="20">
        <v>15</v>
      </c>
      <c r="D16" s="20">
        <f t="shared" si="8"/>
        <v>0</v>
      </c>
      <c r="E16" s="23">
        <f t="shared" si="9"/>
        <v>0</v>
      </c>
      <c r="F16" s="23">
        <f t="shared" si="0"/>
        <v>0</v>
      </c>
      <c r="G16" s="23">
        <f t="shared" si="1"/>
        <v>0</v>
      </c>
      <c r="H16" s="23">
        <f t="shared" si="2"/>
        <v>21.771259999999998</v>
      </c>
      <c r="I16" s="23">
        <f t="shared" si="3"/>
        <v>0</v>
      </c>
      <c r="J16" s="32">
        <f t="shared" si="4"/>
        <v>0</v>
      </c>
      <c r="K16" s="32">
        <f t="shared" si="5"/>
        <v>0</v>
      </c>
      <c r="L16" s="32">
        <f t="shared" si="6"/>
        <v>0</v>
      </c>
      <c r="M16" s="32">
        <f t="shared" si="7"/>
        <v>0</v>
      </c>
    </row>
    <row r="17" spans="2:20" ht="24" customHeight="1" x14ac:dyDescent="0.3">
      <c r="B17">
        <v>30</v>
      </c>
      <c r="C17" s="20">
        <v>16</v>
      </c>
      <c r="D17" s="20">
        <f t="shared" si="8"/>
        <v>7680</v>
      </c>
      <c r="E17" s="23">
        <f t="shared" si="9"/>
        <v>65.371620894026421</v>
      </c>
      <c r="F17" s="23">
        <f t="shared" si="0"/>
        <v>63.787242312509726</v>
      </c>
      <c r="G17" s="23">
        <f t="shared" si="1"/>
        <v>10.786047779100041</v>
      </c>
      <c r="H17" s="23">
        <f t="shared" si="2"/>
        <v>22.8583736</v>
      </c>
      <c r="I17" s="23">
        <f t="shared" si="3"/>
        <v>28.262693670077798</v>
      </c>
      <c r="J17" s="32">
        <f t="shared" si="4"/>
        <v>5.927911295060255E-2</v>
      </c>
      <c r="K17" s="32">
        <f t="shared" si="5"/>
        <v>6.6167492353840007E-2</v>
      </c>
      <c r="L17" s="32">
        <f t="shared" si="6"/>
        <v>5.7754297721601268E-2</v>
      </c>
      <c r="M17" s="32">
        <f t="shared" si="7"/>
        <v>6.4631908239999661E-2</v>
      </c>
    </row>
    <row r="18" spans="2:20" ht="24" customHeight="1" x14ac:dyDescent="0.3">
      <c r="B18">
        <v>0</v>
      </c>
      <c r="C18" s="20">
        <v>17</v>
      </c>
      <c r="D18" s="20">
        <f t="shared" si="8"/>
        <v>0</v>
      </c>
      <c r="E18" s="23">
        <f t="shared" si="9"/>
        <v>0</v>
      </c>
      <c r="F18" s="23">
        <f t="shared" si="0"/>
        <v>0</v>
      </c>
      <c r="G18" s="23">
        <f t="shared" si="1"/>
        <v>0</v>
      </c>
      <c r="H18" s="23">
        <f t="shared" si="2"/>
        <v>23.928978399999998</v>
      </c>
      <c r="I18" s="23">
        <f t="shared" si="3"/>
        <v>0</v>
      </c>
      <c r="J18" s="32">
        <f t="shared" si="4"/>
        <v>0</v>
      </c>
      <c r="K18" s="32">
        <f t="shared" si="5"/>
        <v>0</v>
      </c>
      <c r="L18" s="32">
        <f t="shared" si="6"/>
        <v>0</v>
      </c>
      <c r="M18" s="32">
        <f t="shared" si="7"/>
        <v>0</v>
      </c>
    </row>
    <row r="19" spans="2:20" ht="24" customHeight="1" x14ac:dyDescent="0.3">
      <c r="B19">
        <v>0</v>
      </c>
      <c r="C19" s="20">
        <v>18</v>
      </c>
      <c r="D19" s="20">
        <f t="shared" si="8"/>
        <v>0</v>
      </c>
      <c r="E19" s="23">
        <f t="shared" si="9"/>
        <v>0</v>
      </c>
      <c r="F19" s="23">
        <f t="shared" si="0"/>
        <v>0</v>
      </c>
      <c r="G19" s="23">
        <f t="shared" si="1"/>
        <v>0</v>
      </c>
      <c r="H19" s="23">
        <f t="shared" si="2"/>
        <v>24.9830744</v>
      </c>
      <c r="I19" s="23">
        <f t="shared" si="3"/>
        <v>0</v>
      </c>
      <c r="J19" s="32">
        <f t="shared" si="4"/>
        <v>0</v>
      </c>
      <c r="K19" s="32">
        <f t="shared" si="5"/>
        <v>0</v>
      </c>
      <c r="L19" s="32">
        <f t="shared" si="6"/>
        <v>0</v>
      </c>
      <c r="M19" s="32">
        <f t="shared" si="7"/>
        <v>0</v>
      </c>
    </row>
    <row r="20" spans="2:20" ht="24" customHeight="1" x14ac:dyDescent="0.3">
      <c r="B20">
        <v>0</v>
      </c>
      <c r="C20" s="20">
        <v>19</v>
      </c>
      <c r="D20" s="20">
        <f t="shared" si="8"/>
        <v>0</v>
      </c>
      <c r="E20" s="23">
        <f t="shared" si="9"/>
        <v>0</v>
      </c>
      <c r="F20" s="23">
        <f t="shared" si="0"/>
        <v>0</v>
      </c>
      <c r="G20" s="23">
        <f t="shared" si="1"/>
        <v>0</v>
      </c>
      <c r="H20" s="23">
        <f t="shared" si="2"/>
        <v>26.020661599999997</v>
      </c>
      <c r="I20" s="23">
        <f t="shared" si="3"/>
        <v>0</v>
      </c>
      <c r="J20" s="32">
        <f t="shared" si="4"/>
        <v>0</v>
      </c>
      <c r="K20" s="32">
        <f t="shared" si="5"/>
        <v>0</v>
      </c>
      <c r="L20" s="32">
        <f t="shared" si="6"/>
        <v>0</v>
      </c>
      <c r="M20" s="32">
        <f t="shared" si="7"/>
        <v>0</v>
      </c>
    </row>
    <row r="21" spans="2:20" ht="24" customHeight="1" x14ac:dyDescent="0.3">
      <c r="B21">
        <v>20</v>
      </c>
      <c r="C21" s="20">
        <v>20</v>
      </c>
      <c r="D21" s="20">
        <f t="shared" si="8"/>
        <v>8000</v>
      </c>
      <c r="E21" s="23">
        <f t="shared" si="9"/>
        <v>65.157510562022424</v>
      </c>
      <c r="F21" s="23">
        <f t="shared" si="0"/>
        <v>60.839150129640373</v>
      </c>
      <c r="G21" s="23">
        <f t="shared" si="1"/>
        <v>10.605663744128551</v>
      </c>
      <c r="H21" s="23">
        <f t="shared" si="2"/>
        <v>27.041739999999997</v>
      </c>
      <c r="I21" s="23">
        <f t="shared" si="3"/>
        <v>26.369439870996384</v>
      </c>
      <c r="J21" s="32">
        <f t="shared" si="4"/>
        <v>5.9084957285175016E-2</v>
      </c>
      <c r="K21" s="32">
        <f t="shared" si="5"/>
        <v>6.3109390766492232E-2</v>
      </c>
      <c r="L21" s="32">
        <f t="shared" si="6"/>
        <v>5.6788424635061278E-2</v>
      </c>
      <c r="M21" s="32">
        <f t="shared" si="7"/>
        <v>6.0302363178029499E-2</v>
      </c>
    </row>
    <row r="22" spans="2:20" ht="24" customHeight="1" x14ac:dyDescent="0.3">
      <c r="B22">
        <v>40</v>
      </c>
      <c r="C22" s="20">
        <v>21</v>
      </c>
      <c r="D22" s="20">
        <f t="shared" si="8"/>
        <v>17640</v>
      </c>
      <c r="E22" s="23">
        <f t="shared" si="9"/>
        <v>142.60159929913092</v>
      </c>
      <c r="F22" s="23">
        <f t="shared" si="0"/>
        <v>131.58971895597568</v>
      </c>
      <c r="G22" s="23">
        <f t="shared" si="1"/>
        <v>23.155960463449734</v>
      </c>
      <c r="H22" s="23">
        <f t="shared" si="2"/>
        <v>28.046309599999997</v>
      </c>
      <c r="I22" s="23">
        <f t="shared" si="3"/>
        <v>56.730039046347294</v>
      </c>
      <c r="J22" s="32">
        <f t="shared" si="4"/>
        <v>0.12931140755242004</v>
      </c>
      <c r="K22" s="32">
        <f t="shared" si="5"/>
        <v>0.13650004933911211</v>
      </c>
      <c r="L22" s="32">
        <f t="shared" si="6"/>
        <v>0.12398945953373938</v>
      </c>
      <c r="M22" s="32">
        <f t="shared" si="7"/>
        <v>0.12973181965231353</v>
      </c>
    </row>
    <row r="23" spans="2:20" ht="24" customHeight="1" x14ac:dyDescent="0.3">
      <c r="B23">
        <v>20</v>
      </c>
      <c r="C23" s="20">
        <v>22</v>
      </c>
      <c r="D23" s="20">
        <f t="shared" si="8"/>
        <v>9680</v>
      </c>
      <c r="E23" s="23">
        <f t="shared" si="9"/>
        <v>77.743761375525224</v>
      </c>
      <c r="F23" s="23">
        <f t="shared" si="0"/>
        <v>70.895455696738651</v>
      </c>
      <c r="G23" s="23">
        <f t="shared" si="1"/>
        <v>12.597726791886856</v>
      </c>
      <c r="H23" s="23">
        <f t="shared" si="2"/>
        <v>29.0343704</v>
      </c>
      <c r="I23" s="23">
        <f t="shared" si="3"/>
        <v>30.398801746134037</v>
      </c>
      <c r="J23" s="32">
        <f t="shared" si="4"/>
        <v>7.0498193998515007E-2</v>
      </c>
      <c r="K23" s="32">
        <f t="shared" si="5"/>
        <v>7.3540951962677667E-2</v>
      </c>
      <c r="L23" s="32">
        <f t="shared" si="6"/>
        <v>6.7455001002668755E-2</v>
      </c>
      <c r="M23" s="32">
        <f t="shared" si="7"/>
        <v>6.9516819167954005E-2</v>
      </c>
    </row>
    <row r="24" spans="2:20" ht="24" customHeight="1" x14ac:dyDescent="0.3">
      <c r="B24">
        <v>0</v>
      </c>
      <c r="C24" s="20">
        <v>23</v>
      </c>
      <c r="D24" s="20">
        <f t="shared" si="8"/>
        <v>0</v>
      </c>
      <c r="E24" s="23">
        <f t="shared" si="9"/>
        <v>0</v>
      </c>
      <c r="F24" s="23">
        <f t="shared" si="0"/>
        <v>0</v>
      </c>
      <c r="G24" s="23">
        <f t="shared" si="1"/>
        <v>0</v>
      </c>
      <c r="H24" s="23">
        <f t="shared" si="2"/>
        <v>30.005922400000003</v>
      </c>
      <c r="I24" s="23">
        <f t="shared" si="3"/>
        <v>0</v>
      </c>
      <c r="J24" s="32">
        <f t="shared" si="4"/>
        <v>0</v>
      </c>
      <c r="K24" s="32">
        <f t="shared" si="5"/>
        <v>0</v>
      </c>
      <c r="L24" s="32">
        <f t="shared" si="6"/>
        <v>0</v>
      </c>
      <c r="M24" s="32">
        <f t="shared" si="7"/>
        <v>0</v>
      </c>
    </row>
    <row r="25" spans="2:20" ht="24" customHeight="1" x14ac:dyDescent="0.3">
      <c r="B25">
        <v>30</v>
      </c>
      <c r="C25" s="20">
        <v>24</v>
      </c>
      <c r="D25" s="20">
        <f t="shared" si="8"/>
        <v>17280</v>
      </c>
      <c r="E25" s="23">
        <f t="shared" si="9"/>
        <v>137.29305411404243</v>
      </c>
      <c r="F25" s="23">
        <f t="shared" si="0"/>
        <v>122.28137053323519</v>
      </c>
      <c r="G25" s="23">
        <f t="shared" si="1"/>
        <v>22.169265194861786</v>
      </c>
      <c r="H25" s="23">
        <f t="shared" si="2"/>
        <v>30.960965599999998</v>
      </c>
      <c r="I25" s="23">
        <f t="shared" si="3"/>
        <v>51.850373825559039</v>
      </c>
      <c r="J25" s="32">
        <f t="shared" si="4"/>
        <v>0.12449760845540249</v>
      </c>
      <c r="K25" s="32">
        <f t="shared" si="5"/>
        <v>0.12684435564928206</v>
      </c>
      <c r="L25" s="32">
        <f t="shared" si="6"/>
        <v>0.11870616267935827</v>
      </c>
      <c r="M25" s="32">
        <f t="shared" si="7"/>
        <v>0.11857286649400915</v>
      </c>
    </row>
    <row r="26" spans="2:20" ht="24" customHeight="1" x14ac:dyDescent="0.3">
      <c r="B26">
        <v>30</v>
      </c>
      <c r="C26" s="20">
        <v>25</v>
      </c>
      <c r="D26" s="20">
        <f t="shared" si="8"/>
        <v>18750</v>
      </c>
      <c r="E26" s="23">
        <f t="shared" si="9"/>
        <v>148.30602357585741</v>
      </c>
      <c r="F26" s="23">
        <f t="shared" si="0"/>
        <v>130.56145119609261</v>
      </c>
      <c r="G26" s="23">
        <f t="shared" si="1"/>
        <v>23.912320361650302</v>
      </c>
      <c r="H26" s="23">
        <f t="shared" si="2"/>
        <v>31.899500000000003</v>
      </c>
      <c r="I26" s="23">
        <f t="shared" si="3"/>
        <v>55.041549310681788</v>
      </c>
      <c r="J26" s="32">
        <f t="shared" si="4"/>
        <v>0.134484190579575</v>
      </c>
      <c r="K26" s="32">
        <f t="shared" si="5"/>
        <v>0.13543341129875869</v>
      </c>
      <c r="L26" s="32">
        <f t="shared" si="6"/>
        <v>0.12803941700101479</v>
      </c>
      <c r="M26" s="32">
        <f t="shared" si="7"/>
        <v>0.12587053470426018</v>
      </c>
    </row>
    <row r="30" spans="2:20" ht="18.75" x14ac:dyDescent="0.3">
      <c r="Q30" s="36" t="s">
        <v>90</v>
      </c>
      <c r="R30" s="36"/>
      <c r="S30" s="36"/>
      <c r="T30" s="36"/>
    </row>
    <row r="31" spans="2:20" ht="18.75" x14ac:dyDescent="0.3">
      <c r="Q31" s="21" t="s">
        <v>91</v>
      </c>
      <c r="R31" s="21" t="s">
        <v>89</v>
      </c>
      <c r="S31" s="21" t="s">
        <v>92</v>
      </c>
      <c r="T31" s="21" t="s">
        <v>93</v>
      </c>
    </row>
    <row r="32" spans="2:20" ht="18.75" x14ac:dyDescent="0.3">
      <c r="Q32" s="21" t="s">
        <v>94</v>
      </c>
      <c r="R32" s="21">
        <v>4.6197999999999997</v>
      </c>
      <c r="S32" s="21">
        <v>1.8426</v>
      </c>
      <c r="T32" s="21">
        <v>-1.1311E-2</v>
      </c>
    </row>
    <row r="33" spans="17:20" ht="18.75" x14ac:dyDescent="0.3">
      <c r="Q33" s="21" t="s">
        <v>102</v>
      </c>
      <c r="R33" s="21">
        <v>3.4834999999999998</v>
      </c>
      <c r="S33" s="21">
        <v>1.343</v>
      </c>
      <c r="T33" s="21">
        <v>-8.2544000000000003E-3</v>
      </c>
    </row>
    <row r="960" spans="2:2" x14ac:dyDescent="0.25">
      <c r="B960" t="s">
        <v>12</v>
      </c>
    </row>
  </sheetData>
  <mergeCells count="1">
    <mergeCell ref="Q30:T30"/>
  </mergeCells>
  <pageMargins left="0.7" right="0.7" top="0.75" bottom="0.75" header="0.3" footer="0.3"/>
  <pageSetup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297" r:id="rId4" name="Spinner 1">
              <controlPr defaultSize="0" autoPict="0">
                <anchor moveWithCells="1" sizeWithCells="1">
                  <from>
                    <xdr:col>0</xdr:col>
                    <xdr:colOff>57150</xdr:colOff>
                    <xdr:row>1</xdr:row>
                    <xdr:rowOff>28575</xdr:rowOff>
                  </from>
                  <to>
                    <xdr:col>0</xdr:col>
                    <xdr:colOff>190500</xdr:colOff>
                    <xdr:row>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8" r:id="rId5" name="Spinner 2">
              <controlPr defaultSize="0" autoPict="0">
                <anchor moveWithCells="1">
                  <from>
                    <xdr:col>0</xdr:col>
                    <xdr:colOff>57150</xdr:colOff>
                    <xdr:row>2</xdr:row>
                    <xdr:rowOff>28575</xdr:rowOff>
                  </from>
                  <to>
                    <xdr:col>0</xdr:col>
                    <xdr:colOff>190500</xdr:colOff>
                    <xdr:row>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9" r:id="rId6" name="Spinner 3">
              <controlPr defaultSize="0" autoPict="0">
                <anchor moveWithCells="1">
                  <from>
                    <xdr:col>0</xdr:col>
                    <xdr:colOff>57150</xdr:colOff>
                    <xdr:row>3</xdr:row>
                    <xdr:rowOff>28575</xdr:rowOff>
                  </from>
                  <to>
                    <xdr:col>0</xdr:col>
                    <xdr:colOff>190500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0" r:id="rId7" name="Spinner 4">
              <controlPr defaultSize="0" autoPict="0">
                <anchor moveWithCells="1">
                  <from>
                    <xdr:col>0</xdr:col>
                    <xdr:colOff>57150</xdr:colOff>
                    <xdr:row>4</xdr:row>
                    <xdr:rowOff>28575</xdr:rowOff>
                  </from>
                  <to>
                    <xdr:col>0</xdr:col>
                    <xdr:colOff>190500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1" r:id="rId8" name="Spinner 5">
              <controlPr defaultSize="0" autoPict="0">
                <anchor moveWithCells="1">
                  <from>
                    <xdr:col>0</xdr:col>
                    <xdr:colOff>57150</xdr:colOff>
                    <xdr:row>5</xdr:row>
                    <xdr:rowOff>28575</xdr:rowOff>
                  </from>
                  <to>
                    <xdr:col>0</xdr:col>
                    <xdr:colOff>190500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2" r:id="rId9" name="Spinner 6">
              <controlPr defaultSize="0" autoPict="0">
                <anchor moveWithCells="1">
                  <from>
                    <xdr:col>0</xdr:col>
                    <xdr:colOff>57150</xdr:colOff>
                    <xdr:row>6</xdr:row>
                    <xdr:rowOff>28575</xdr:rowOff>
                  </from>
                  <to>
                    <xdr:col>0</xdr:col>
                    <xdr:colOff>190500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3" r:id="rId10" name="Spinner 7">
              <controlPr defaultSize="0" autoPict="0">
                <anchor moveWithCells="1">
                  <from>
                    <xdr:col>0</xdr:col>
                    <xdr:colOff>57150</xdr:colOff>
                    <xdr:row>7</xdr:row>
                    <xdr:rowOff>28575</xdr:rowOff>
                  </from>
                  <to>
                    <xdr:col>0</xdr:col>
                    <xdr:colOff>190500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4" r:id="rId11" name="Spinner 8">
              <controlPr defaultSize="0" autoPict="0">
                <anchor moveWithCells="1">
                  <from>
                    <xdr:col>0</xdr:col>
                    <xdr:colOff>57150</xdr:colOff>
                    <xdr:row>8</xdr:row>
                    <xdr:rowOff>28575</xdr:rowOff>
                  </from>
                  <to>
                    <xdr:col>0</xdr:col>
                    <xdr:colOff>190500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5" r:id="rId12" name="Spinner 9">
              <controlPr defaultSize="0" autoPict="0">
                <anchor moveWithCells="1">
                  <from>
                    <xdr:col>0</xdr:col>
                    <xdr:colOff>57150</xdr:colOff>
                    <xdr:row>9</xdr:row>
                    <xdr:rowOff>28575</xdr:rowOff>
                  </from>
                  <to>
                    <xdr:col>0</xdr:col>
                    <xdr:colOff>190500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6" r:id="rId13" name="Spinner 10">
              <controlPr defaultSize="0" autoPict="0">
                <anchor moveWithCells="1">
                  <from>
                    <xdr:col>0</xdr:col>
                    <xdr:colOff>57150</xdr:colOff>
                    <xdr:row>10</xdr:row>
                    <xdr:rowOff>28575</xdr:rowOff>
                  </from>
                  <to>
                    <xdr:col>0</xdr:col>
                    <xdr:colOff>190500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7" r:id="rId14" name="Spinner 11">
              <controlPr defaultSize="0" autoPict="0">
                <anchor moveWithCells="1">
                  <from>
                    <xdr:col>0</xdr:col>
                    <xdr:colOff>57150</xdr:colOff>
                    <xdr:row>11</xdr:row>
                    <xdr:rowOff>28575</xdr:rowOff>
                  </from>
                  <to>
                    <xdr:col>0</xdr:col>
                    <xdr:colOff>190500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8" r:id="rId15" name="Spinner 12">
              <controlPr defaultSize="0" autoPict="0">
                <anchor moveWithCells="1">
                  <from>
                    <xdr:col>0</xdr:col>
                    <xdr:colOff>57150</xdr:colOff>
                    <xdr:row>12</xdr:row>
                    <xdr:rowOff>28575</xdr:rowOff>
                  </from>
                  <to>
                    <xdr:col>0</xdr:col>
                    <xdr:colOff>190500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9" r:id="rId16" name="Spinner 13">
              <controlPr defaultSize="0" autoPict="0">
                <anchor moveWithCells="1">
                  <from>
                    <xdr:col>0</xdr:col>
                    <xdr:colOff>57150</xdr:colOff>
                    <xdr:row>13</xdr:row>
                    <xdr:rowOff>28575</xdr:rowOff>
                  </from>
                  <to>
                    <xdr:col>0</xdr:col>
                    <xdr:colOff>190500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0" r:id="rId17" name="Spinner 14">
              <controlPr defaultSize="0" autoPict="0">
                <anchor moveWithCells="1">
                  <from>
                    <xdr:col>0</xdr:col>
                    <xdr:colOff>57150</xdr:colOff>
                    <xdr:row>14</xdr:row>
                    <xdr:rowOff>28575</xdr:rowOff>
                  </from>
                  <to>
                    <xdr:col>0</xdr:col>
                    <xdr:colOff>190500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1" r:id="rId18" name="Spinner 15">
              <controlPr defaultSize="0" autoPict="0">
                <anchor moveWithCells="1">
                  <from>
                    <xdr:col>0</xdr:col>
                    <xdr:colOff>57150</xdr:colOff>
                    <xdr:row>15</xdr:row>
                    <xdr:rowOff>28575</xdr:rowOff>
                  </from>
                  <to>
                    <xdr:col>0</xdr:col>
                    <xdr:colOff>190500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2" r:id="rId19" name="Spinner 16">
              <controlPr defaultSize="0" autoPict="0">
                <anchor moveWithCells="1">
                  <from>
                    <xdr:col>0</xdr:col>
                    <xdr:colOff>57150</xdr:colOff>
                    <xdr:row>16</xdr:row>
                    <xdr:rowOff>28575</xdr:rowOff>
                  </from>
                  <to>
                    <xdr:col>0</xdr:col>
                    <xdr:colOff>190500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3" r:id="rId20" name="Spinner 17">
              <controlPr defaultSize="0" autoPict="0">
                <anchor moveWithCells="1">
                  <from>
                    <xdr:col>0</xdr:col>
                    <xdr:colOff>57150</xdr:colOff>
                    <xdr:row>17</xdr:row>
                    <xdr:rowOff>28575</xdr:rowOff>
                  </from>
                  <to>
                    <xdr:col>0</xdr:col>
                    <xdr:colOff>190500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4" r:id="rId21" name="Spinner 18">
              <controlPr defaultSize="0" autoPict="0">
                <anchor moveWithCells="1">
                  <from>
                    <xdr:col>0</xdr:col>
                    <xdr:colOff>57150</xdr:colOff>
                    <xdr:row>18</xdr:row>
                    <xdr:rowOff>28575</xdr:rowOff>
                  </from>
                  <to>
                    <xdr:col>0</xdr:col>
                    <xdr:colOff>190500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5" r:id="rId22" name="Spinner 19">
              <controlPr defaultSize="0" autoPict="0">
                <anchor moveWithCells="1">
                  <from>
                    <xdr:col>0</xdr:col>
                    <xdr:colOff>57150</xdr:colOff>
                    <xdr:row>19</xdr:row>
                    <xdr:rowOff>28575</xdr:rowOff>
                  </from>
                  <to>
                    <xdr:col>0</xdr:col>
                    <xdr:colOff>190500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6" r:id="rId23" name="Spinner 20">
              <controlPr defaultSize="0" autoPict="0">
                <anchor moveWithCells="1">
                  <from>
                    <xdr:col>0</xdr:col>
                    <xdr:colOff>57150</xdr:colOff>
                    <xdr:row>20</xdr:row>
                    <xdr:rowOff>28575</xdr:rowOff>
                  </from>
                  <to>
                    <xdr:col>0</xdr:col>
                    <xdr:colOff>190500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7" r:id="rId24" name="Spinner 21">
              <controlPr defaultSize="0" autoPict="0">
                <anchor moveWithCells="1">
                  <from>
                    <xdr:col>0</xdr:col>
                    <xdr:colOff>57150</xdr:colOff>
                    <xdr:row>21</xdr:row>
                    <xdr:rowOff>28575</xdr:rowOff>
                  </from>
                  <to>
                    <xdr:col>0</xdr:col>
                    <xdr:colOff>190500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8" r:id="rId25" name="Spinner 22">
              <controlPr defaultSize="0" autoPict="0">
                <anchor moveWithCells="1">
                  <from>
                    <xdr:col>0</xdr:col>
                    <xdr:colOff>57150</xdr:colOff>
                    <xdr:row>22</xdr:row>
                    <xdr:rowOff>28575</xdr:rowOff>
                  </from>
                  <to>
                    <xdr:col>0</xdr:col>
                    <xdr:colOff>190500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9" r:id="rId26" name="Spinner 23">
              <controlPr defaultSize="0" autoPict="0">
                <anchor moveWithCells="1">
                  <from>
                    <xdr:col>0</xdr:col>
                    <xdr:colOff>57150</xdr:colOff>
                    <xdr:row>23</xdr:row>
                    <xdr:rowOff>28575</xdr:rowOff>
                  </from>
                  <to>
                    <xdr:col>0</xdr:col>
                    <xdr:colOff>190500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0" r:id="rId27" name="Spinner 24">
              <controlPr defaultSize="0" autoPict="0">
                <anchor moveWithCells="1">
                  <from>
                    <xdr:col>0</xdr:col>
                    <xdr:colOff>57150</xdr:colOff>
                    <xdr:row>24</xdr:row>
                    <xdr:rowOff>28575</xdr:rowOff>
                  </from>
                  <to>
                    <xdr:col>0</xdr:col>
                    <xdr:colOff>190500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1" r:id="rId28" name="Spinner 25">
              <controlPr defaultSize="0" autoPict="0">
                <anchor moveWithCells="1">
                  <from>
                    <xdr:col>0</xdr:col>
                    <xdr:colOff>57150</xdr:colOff>
                    <xdr:row>25</xdr:row>
                    <xdr:rowOff>28575</xdr:rowOff>
                  </from>
                  <to>
                    <xdr:col>0</xdr:col>
                    <xdr:colOff>190500</xdr:colOff>
                    <xdr:row>25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opLeftCell="A4" workbookViewId="0">
      <selection activeCell="A21" sqref="A21"/>
    </sheetView>
  </sheetViews>
  <sheetFormatPr defaultRowHeight="15" x14ac:dyDescent="0.25"/>
  <sheetData>
    <row r="1" spans="1:1" ht="23.25" x14ac:dyDescent="0.35">
      <c r="A1" s="30" t="s">
        <v>53</v>
      </c>
    </row>
    <row r="2" spans="1:1" ht="23.25" x14ac:dyDescent="0.35">
      <c r="A2" s="30" t="s">
        <v>49</v>
      </c>
    </row>
    <row r="4" spans="1:1" ht="23.25" x14ac:dyDescent="0.35">
      <c r="A4" s="30" t="s">
        <v>54</v>
      </c>
    </row>
    <row r="5" spans="1:1" ht="23.25" x14ac:dyDescent="0.35">
      <c r="A5" s="30" t="s">
        <v>50</v>
      </c>
    </row>
    <row r="6" spans="1:1" ht="9" customHeight="1" x14ac:dyDescent="0.35">
      <c r="A6" s="30"/>
    </row>
    <row r="7" spans="1:1" ht="23.25" x14ac:dyDescent="0.35">
      <c r="A7" s="30" t="s">
        <v>100</v>
      </c>
    </row>
    <row r="8" spans="1:1" ht="23.25" x14ac:dyDescent="0.35">
      <c r="A8" s="30" t="s">
        <v>101</v>
      </c>
    </row>
    <row r="9" spans="1:1" ht="12" customHeight="1" x14ac:dyDescent="0.35">
      <c r="A9" s="30"/>
    </row>
    <row r="10" spans="1:1" ht="23.25" x14ac:dyDescent="0.35">
      <c r="A10" s="30" t="s">
        <v>55</v>
      </c>
    </row>
    <row r="11" spans="1:1" ht="23.25" x14ac:dyDescent="0.35">
      <c r="A11" s="30" t="s">
        <v>51</v>
      </c>
    </row>
    <row r="12" spans="1:1" ht="15.75" customHeight="1" x14ac:dyDescent="0.35">
      <c r="A12" s="30"/>
    </row>
    <row r="13" spans="1:1" ht="23.25" x14ac:dyDescent="0.35">
      <c r="A13" s="30" t="s">
        <v>96</v>
      </c>
    </row>
    <row r="14" spans="1:1" ht="23.25" x14ac:dyDescent="0.35">
      <c r="A14" s="30" t="s">
        <v>97</v>
      </c>
    </row>
    <row r="15" spans="1:1" ht="9.75" customHeight="1" x14ac:dyDescent="0.35">
      <c r="A15" s="30"/>
    </row>
    <row r="16" spans="1:1" ht="23.25" x14ac:dyDescent="0.35">
      <c r="A16" s="30" t="s">
        <v>56</v>
      </c>
    </row>
    <row r="17" spans="1:1" ht="23.25" x14ac:dyDescent="0.35">
      <c r="A17" s="30" t="s">
        <v>52</v>
      </c>
    </row>
    <row r="18" spans="1:1" ht="13.5" customHeight="1" x14ac:dyDescent="0.35">
      <c r="A18" s="30"/>
    </row>
    <row r="19" spans="1:1" ht="23.25" x14ac:dyDescent="0.35">
      <c r="A19" s="30" t="s">
        <v>57</v>
      </c>
    </row>
    <row r="20" spans="1:1" ht="23.25" x14ac:dyDescent="0.35">
      <c r="A20" s="30" t="s">
        <v>48</v>
      </c>
    </row>
  </sheetData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zoomScaleNormal="100" workbookViewId="0">
      <selection activeCell="E3" sqref="E3"/>
    </sheetView>
  </sheetViews>
  <sheetFormatPr defaultRowHeight="15" x14ac:dyDescent="0.25"/>
  <sheetData>
    <row r="1" spans="1:15" x14ac:dyDescent="0.25">
      <c r="A1" t="s">
        <v>6</v>
      </c>
      <c r="B1" t="s">
        <v>1</v>
      </c>
      <c r="D1" t="s">
        <v>0</v>
      </c>
      <c r="E1" t="s">
        <v>38</v>
      </c>
      <c r="F1" t="s">
        <v>37</v>
      </c>
    </row>
    <row r="2" spans="1:15" x14ac:dyDescent="0.25">
      <c r="A2">
        <f>$D$2*($F$2/$E$2) * (B2/$E$2)^($F$2-1)*EXP(-((B2/$E$2)^$F$2))</f>
        <v>2.7754639274687581E-4</v>
      </c>
      <c r="B2">
        <v>1</v>
      </c>
      <c r="D2">
        <v>200</v>
      </c>
      <c r="E2">
        <v>7</v>
      </c>
      <c r="F2">
        <v>8</v>
      </c>
      <c r="O2" t="s">
        <v>39</v>
      </c>
    </row>
    <row r="3" spans="1:15" x14ac:dyDescent="0.25">
      <c r="A3">
        <f t="shared" ref="A3:A27" si="0">$D$2*($F$2/$E$2) * (B3/$E$2)^($F$2-1)*EXP(-((B3/$E$2)^$F$2))</f>
        <v>3.5524366853280205E-2</v>
      </c>
      <c r="B3">
        <v>2</v>
      </c>
      <c r="O3" s="19" t="s">
        <v>40</v>
      </c>
    </row>
    <row r="4" spans="1:15" x14ac:dyDescent="0.25">
      <c r="A4">
        <f t="shared" si="0"/>
        <v>0.60630363083381578</v>
      </c>
      <c r="B4">
        <v>3</v>
      </c>
    </row>
    <row r="5" spans="1:15" x14ac:dyDescent="0.25">
      <c r="A5">
        <f t="shared" si="0"/>
        <v>4.4959183030912619</v>
      </c>
      <c r="B5">
        <v>4</v>
      </c>
    </row>
    <row r="6" spans="1:15" x14ac:dyDescent="0.25">
      <c r="A6">
        <f t="shared" si="0"/>
        <v>20.262719934753477</v>
      </c>
      <c r="B6">
        <v>5</v>
      </c>
    </row>
    <row r="7" spans="1:15" x14ac:dyDescent="0.25">
      <c r="A7">
        <f t="shared" si="0"/>
        <v>58.057671259789579</v>
      </c>
      <c r="B7">
        <v>6</v>
      </c>
    </row>
    <row r="8" spans="1:15" x14ac:dyDescent="0.25">
      <c r="A8">
        <f t="shared" si="0"/>
        <v>84.086729410615391</v>
      </c>
      <c r="B8">
        <v>7</v>
      </c>
    </row>
    <row r="9" spans="1:15" x14ac:dyDescent="0.25">
      <c r="A9">
        <f t="shared" si="0"/>
        <v>31.698936755909642</v>
      </c>
      <c r="B9">
        <v>8</v>
      </c>
    </row>
    <row r="10" spans="1:15" x14ac:dyDescent="0.25">
      <c r="A10">
        <f t="shared" si="0"/>
        <v>0.75872539052286958</v>
      </c>
      <c r="B10">
        <v>9</v>
      </c>
    </row>
    <row r="11" spans="1:15" x14ac:dyDescent="0.25">
      <c r="A11">
        <f t="shared" si="0"/>
        <v>8.1241919906898232E-5</v>
      </c>
      <c r="B11">
        <v>10</v>
      </c>
    </row>
    <row r="12" spans="1:15" x14ac:dyDescent="0.25">
      <c r="A12">
        <f t="shared" si="0"/>
        <v>3.8391866138309421E-13</v>
      </c>
      <c r="B12">
        <v>11</v>
      </c>
    </row>
    <row r="13" spans="1:15" x14ac:dyDescent="0.25">
      <c r="A13">
        <f t="shared" si="0"/>
        <v>4.024340726182686E-29</v>
      </c>
      <c r="B13">
        <v>12</v>
      </c>
    </row>
    <row r="14" spans="1:15" x14ac:dyDescent="0.25">
      <c r="A14">
        <f t="shared" si="0"/>
        <v>6.1293251204447869E-58</v>
      </c>
      <c r="B14">
        <v>13</v>
      </c>
    </row>
    <row r="15" spans="1:15" x14ac:dyDescent="0.25">
      <c r="A15">
        <f t="shared" si="0"/>
        <v>1.9357289491630036E-107</v>
      </c>
      <c r="B15">
        <v>14</v>
      </c>
    </row>
    <row r="16" spans="1:15" x14ac:dyDescent="0.25">
      <c r="A16">
        <f t="shared" si="0"/>
        <v>3.9736282607549879E-189</v>
      </c>
      <c r="B16">
        <v>15</v>
      </c>
    </row>
    <row r="17" spans="1:2" x14ac:dyDescent="0.25">
      <c r="A17">
        <f t="shared" si="0"/>
        <v>0</v>
      </c>
      <c r="B17">
        <v>16</v>
      </c>
    </row>
    <row r="18" spans="1:2" x14ac:dyDescent="0.25">
      <c r="A18">
        <f t="shared" si="0"/>
        <v>0</v>
      </c>
      <c r="B18">
        <v>17</v>
      </c>
    </row>
    <row r="19" spans="1:2" x14ac:dyDescent="0.25">
      <c r="A19">
        <f t="shared" si="0"/>
        <v>0</v>
      </c>
      <c r="B19">
        <v>18</v>
      </c>
    </row>
    <row r="20" spans="1:2" x14ac:dyDescent="0.25">
      <c r="A20">
        <f t="shared" si="0"/>
        <v>0</v>
      </c>
      <c r="B20">
        <v>19</v>
      </c>
    </row>
    <row r="21" spans="1:2" x14ac:dyDescent="0.25">
      <c r="A21">
        <f t="shared" si="0"/>
        <v>0</v>
      </c>
      <c r="B21">
        <v>20</v>
      </c>
    </row>
    <row r="22" spans="1:2" x14ac:dyDescent="0.25">
      <c r="A22">
        <f t="shared" si="0"/>
        <v>0</v>
      </c>
      <c r="B22">
        <v>21</v>
      </c>
    </row>
    <row r="23" spans="1:2" x14ac:dyDescent="0.25">
      <c r="A23">
        <f t="shared" si="0"/>
        <v>0</v>
      </c>
      <c r="B23">
        <v>22</v>
      </c>
    </row>
    <row r="24" spans="1:2" x14ac:dyDescent="0.25">
      <c r="A24">
        <f t="shared" si="0"/>
        <v>0</v>
      </c>
      <c r="B24">
        <v>23</v>
      </c>
    </row>
    <row r="25" spans="1:2" x14ac:dyDescent="0.25">
      <c r="A25">
        <f t="shared" si="0"/>
        <v>0</v>
      </c>
      <c r="B25">
        <v>24</v>
      </c>
    </row>
    <row r="26" spans="1:2" x14ac:dyDescent="0.25">
      <c r="A26">
        <f t="shared" si="0"/>
        <v>0</v>
      </c>
      <c r="B26">
        <v>25</v>
      </c>
    </row>
    <row r="27" spans="1:2" x14ac:dyDescent="0.25">
      <c r="A27">
        <f t="shared" si="0"/>
        <v>0</v>
      </c>
      <c r="B27">
        <v>26</v>
      </c>
    </row>
  </sheetData>
  <pageMargins left="0.7" right="0.7" top="0.75" bottom="0.75" header="0.3" footer="0.3"/>
  <pageSetup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1000"/>
  <sheetViews>
    <sheetView zoomScale="80" zoomScaleNormal="80" workbookViewId="0">
      <selection activeCell="Z25" sqref="Z25"/>
    </sheetView>
  </sheetViews>
  <sheetFormatPr defaultRowHeight="15" x14ac:dyDescent="0.25"/>
  <cols>
    <col min="1" max="1" width="11" bestFit="1" customWidth="1"/>
    <col min="4" max="4" width="13" bestFit="1" customWidth="1"/>
    <col min="7" max="7" width="6.28515625" customWidth="1"/>
    <col min="8" max="8" width="6.85546875" customWidth="1"/>
    <col min="9" max="9" width="6.5703125" customWidth="1"/>
    <col min="10" max="10" width="4.5703125" bestFit="1" customWidth="1"/>
    <col min="11" max="11" width="6.5703125" bestFit="1" customWidth="1"/>
    <col min="12" max="13" width="13" bestFit="1" customWidth="1"/>
    <col min="14" max="15" width="3.7109375" customWidth="1"/>
    <col min="16" max="19" width="13" bestFit="1" customWidth="1"/>
    <col min="20" max="21" width="3.7109375" customWidth="1"/>
    <col min="22" max="22" width="5.28515625" customWidth="1"/>
    <col min="23" max="23" width="5.85546875" customWidth="1"/>
    <col min="24" max="31" width="3.7109375" customWidth="1"/>
  </cols>
  <sheetData>
    <row r="1" spans="1:19" ht="24" customHeight="1" x14ac:dyDescent="0.25">
      <c r="A1" t="s">
        <v>6</v>
      </c>
      <c r="B1" t="s">
        <v>1</v>
      </c>
      <c r="C1" t="s">
        <v>2</v>
      </c>
      <c r="D1" t="s">
        <v>27</v>
      </c>
      <c r="F1" t="s">
        <v>5</v>
      </c>
      <c r="G1" t="s">
        <v>9</v>
      </c>
      <c r="H1" t="s">
        <v>7</v>
      </c>
      <c r="I1" t="s">
        <v>8</v>
      </c>
      <c r="J1" t="s">
        <v>0</v>
      </c>
      <c r="K1" t="s">
        <v>2</v>
      </c>
      <c r="L1" s="17" t="s">
        <v>10</v>
      </c>
      <c r="M1" s="17" t="s">
        <v>11</v>
      </c>
      <c r="P1" t="s">
        <v>3</v>
      </c>
      <c r="Q1" t="s">
        <v>25</v>
      </c>
      <c r="R1" t="s">
        <v>26</v>
      </c>
      <c r="S1" t="s">
        <v>41</v>
      </c>
    </row>
    <row r="2" spans="1:19" ht="24" customHeight="1" x14ac:dyDescent="0.25">
      <c r="A2">
        <f>IF($S$2=1,Weibull!A2,0)</f>
        <v>2.7754639274687581E-4</v>
      </c>
      <c r="B2">
        <v>1</v>
      </c>
      <c r="C2">
        <f>B2*B2*A2</f>
        <v>2.7754639274687581E-4</v>
      </c>
      <c r="D2" s="1">
        <f>($L$2*A2+C2*$M$2)</f>
        <v>3.1197188008449229E-5</v>
      </c>
      <c r="F2">
        <v>1.605</v>
      </c>
      <c r="G2">
        <f>10^(-F2)</f>
        <v>2.4831331052955697E-2</v>
      </c>
      <c r="H2">
        <f>F2/2</f>
        <v>0.80249999999999999</v>
      </c>
      <c r="I2">
        <f>1-H2</f>
        <v>0.19750000000000001</v>
      </c>
      <c r="J2">
        <f>SUM(A2:A1000)</f>
        <v>200.00288784068238</v>
      </c>
      <c r="K2">
        <f>SUM(C2:C1000)</f>
        <v>8884.6245385847942</v>
      </c>
      <c r="L2">
        <f>$G$2*$I$2*($K$2/$J$2)^(1.605/2)</f>
        <v>0.10298366827260026</v>
      </c>
      <c r="M2">
        <f>$G$2*$H$2*($K$2/$J$2)^((1.605/2)-1)</f>
        <v>9.4198391183290594E-3</v>
      </c>
      <c r="P2">
        <f>SQRT(K2/J2)</f>
        <v>6.6650192248545608</v>
      </c>
      <c r="Q2">
        <f>SUM(D2:D1000)</f>
        <v>104.28876483517422</v>
      </c>
      <c r="R2">
        <f>J2*(P2/10)^F2</f>
        <v>104.28876483517426</v>
      </c>
      <c r="S2">
        <v>1</v>
      </c>
    </row>
    <row r="3" spans="1:19" x14ac:dyDescent="0.25">
      <c r="A3">
        <f>IF($S$2=1,Weibull!A3,0)</f>
        <v>3.5524366853280205E-2</v>
      </c>
      <c r="B3">
        <v>2</v>
      </c>
      <c r="C3">
        <f>B3*B3*A3</f>
        <v>0.14209746741312082</v>
      </c>
      <c r="D3" s="1">
        <f>($L$2*A3+C3*$M$2)</f>
        <v>4.9969648937659697E-3</v>
      </c>
    </row>
    <row r="4" spans="1:19" x14ac:dyDescent="0.25">
      <c r="A4">
        <f>IF($S$2=1,Weibull!A4,0)</f>
        <v>0.60630363083381578</v>
      </c>
      <c r="B4">
        <v>3</v>
      </c>
      <c r="C4">
        <f t="shared" ref="C4:C26" si="0">B4*B4*A4</f>
        <v>5.4567326775043421</v>
      </c>
      <c r="D4" s="1">
        <f t="shared" ref="D4:D26" si="1">($L$2*A4+C4*$M$2)</f>
        <v>0.11384091592408264</v>
      </c>
    </row>
    <row r="5" spans="1:19" x14ac:dyDescent="0.25">
      <c r="A5">
        <f>IF($S$2=1,Weibull!A5,0)</f>
        <v>4.4959183030912619</v>
      </c>
      <c r="B5">
        <v>4</v>
      </c>
      <c r="C5">
        <f t="shared" si="0"/>
        <v>71.934692849460191</v>
      </c>
      <c r="D5" s="1">
        <f t="shared" si="1"/>
        <v>1.1406193927745933</v>
      </c>
    </row>
    <row r="6" spans="1:19" x14ac:dyDescent="0.25">
      <c r="A6">
        <f>IF($S$2=1,Weibull!A6,0)</f>
        <v>20.262719934753477</v>
      </c>
      <c r="B6">
        <v>5</v>
      </c>
      <c r="C6">
        <f t="shared" si="0"/>
        <v>506.56799836883692</v>
      </c>
      <c r="D6" s="1">
        <f t="shared" si="1"/>
        <v>6.8585182751896774</v>
      </c>
    </row>
    <row r="7" spans="1:19" x14ac:dyDescent="0.25">
      <c r="A7">
        <f>IF($S$2=1,Weibull!A7,0)</f>
        <v>58.057671259789579</v>
      </c>
      <c r="B7">
        <v>6</v>
      </c>
      <c r="C7">
        <f t="shared" si="0"/>
        <v>2090.0761653524251</v>
      </c>
      <c r="D7" s="1">
        <f t="shared" si="1"/>
        <v>25.667173180371815</v>
      </c>
      <c r="K7" s="1"/>
    </row>
    <row r="8" spans="1:19" x14ac:dyDescent="0.25">
      <c r="A8">
        <f>IF($S$2=1,Weibull!A8,0)</f>
        <v>84.086729410615391</v>
      </c>
      <c r="B8">
        <v>7</v>
      </c>
      <c r="C8">
        <f t="shared" si="0"/>
        <v>4120.2497411201539</v>
      </c>
      <c r="D8" s="1">
        <f t="shared" si="1"/>
        <v>47.471649536439521</v>
      </c>
      <c r="K8" s="1"/>
    </row>
    <row r="9" spans="1:19" x14ac:dyDescent="0.25">
      <c r="A9">
        <f>IF($S$2=1,Weibull!A9,0)</f>
        <v>31.698936755909642</v>
      </c>
      <c r="B9">
        <v>8</v>
      </c>
      <c r="C9">
        <f t="shared" si="0"/>
        <v>2028.7319523782171</v>
      </c>
      <c r="D9" s="1">
        <f t="shared" si="1"/>
        <v>22.37480139308115</v>
      </c>
      <c r="K9" s="1"/>
    </row>
    <row r="10" spans="1:19" x14ac:dyDescent="0.25">
      <c r="A10">
        <f>IF($S$2=1,Weibull!A10,0)</f>
        <v>0.75872539052286958</v>
      </c>
      <c r="B10">
        <v>9</v>
      </c>
      <c r="C10">
        <f t="shared" si="0"/>
        <v>61.456756632352437</v>
      </c>
      <c r="D10" s="1">
        <f t="shared" si="1"/>
        <v>0.65704908413866858</v>
      </c>
      <c r="K10" s="1"/>
    </row>
    <row r="11" spans="1:19" x14ac:dyDescent="0.25">
      <c r="A11">
        <f>IF($S$2=1,Weibull!A11,0)</f>
        <v>8.1241919906898232E-5</v>
      </c>
      <c r="B11">
        <v>10</v>
      </c>
      <c r="C11">
        <f t="shared" si="0"/>
        <v>8.1241919906898229E-3</v>
      </c>
      <c r="D11" s="1">
        <f>($L$2*A11+C11*$M$2)</f>
        <v>8.4895172448236795E-5</v>
      </c>
    </row>
    <row r="12" spans="1:19" x14ac:dyDescent="0.25">
      <c r="A12">
        <f>IF($S$2=1,Weibull!A12,0)</f>
        <v>3.8391866138309421E-13</v>
      </c>
      <c r="B12">
        <v>11</v>
      </c>
      <c r="C12">
        <f t="shared" si="0"/>
        <v>4.6454158027354399E-11</v>
      </c>
      <c r="D12" s="1">
        <f t="shared" si="1"/>
        <v>4.7712804706265023E-13</v>
      </c>
    </row>
    <row r="13" spans="1:19" x14ac:dyDescent="0.25">
      <c r="A13">
        <v>0</v>
      </c>
      <c r="B13">
        <v>12</v>
      </c>
      <c r="C13">
        <f t="shared" si="0"/>
        <v>0</v>
      </c>
      <c r="D13" s="1">
        <f t="shared" si="1"/>
        <v>0</v>
      </c>
    </row>
    <row r="14" spans="1:19" x14ac:dyDescent="0.25">
      <c r="A14">
        <f>IF($S$2=1,Weibull!A14,0)</f>
        <v>6.1293251204447869E-58</v>
      </c>
      <c r="B14">
        <v>13</v>
      </c>
      <c r="C14">
        <f t="shared" si="0"/>
        <v>1.035855945355169E-55</v>
      </c>
      <c r="D14" s="1">
        <f t="shared" si="1"/>
        <v>1.038881673994915E-57</v>
      </c>
    </row>
    <row r="15" spans="1:19" x14ac:dyDescent="0.25">
      <c r="A15">
        <f>IF($S$2=1,Weibull!A15,0)</f>
        <v>1.9357289491630036E-107</v>
      </c>
      <c r="B15">
        <v>14</v>
      </c>
      <c r="C15">
        <f t="shared" si="0"/>
        <v>3.7940287403594867E-105</v>
      </c>
      <c r="D15" s="1">
        <f t="shared" si="1"/>
        <v>3.7732625024165739E-107</v>
      </c>
    </row>
    <row r="16" spans="1:19" x14ac:dyDescent="0.25">
      <c r="A16">
        <f>IF($S$2=1,Weibull!A16,0)</f>
        <v>3.9736282607549879E-189</v>
      </c>
      <c r="B16">
        <v>15</v>
      </c>
      <c r="C16">
        <f t="shared" si="0"/>
        <v>8.9406635866987231E-187</v>
      </c>
      <c r="D16" s="1">
        <f t="shared" si="1"/>
        <v>8.8311800744247028E-189</v>
      </c>
    </row>
    <row r="17" spans="1:4" x14ac:dyDescent="0.25">
      <c r="A17">
        <f>IF($S$2=1,Weibull!A17,0)</f>
        <v>0</v>
      </c>
      <c r="B17">
        <v>16</v>
      </c>
      <c r="C17">
        <f t="shared" si="0"/>
        <v>0</v>
      </c>
      <c r="D17" s="1">
        <f t="shared" si="1"/>
        <v>0</v>
      </c>
    </row>
    <row r="18" spans="1:4" x14ac:dyDescent="0.25">
      <c r="A18">
        <f>IF($S$2=1,Weibull!A18,0)</f>
        <v>0</v>
      </c>
      <c r="B18">
        <v>17</v>
      </c>
      <c r="C18">
        <f t="shared" si="0"/>
        <v>0</v>
      </c>
      <c r="D18" s="1">
        <f t="shared" si="1"/>
        <v>0</v>
      </c>
    </row>
    <row r="19" spans="1:4" x14ac:dyDescent="0.25">
      <c r="A19">
        <f>IF($S$2=1,Weibull!A19,0)</f>
        <v>0</v>
      </c>
      <c r="B19">
        <v>18</v>
      </c>
      <c r="C19">
        <f t="shared" si="0"/>
        <v>0</v>
      </c>
      <c r="D19" s="1">
        <f t="shared" si="1"/>
        <v>0</v>
      </c>
    </row>
    <row r="20" spans="1:4" x14ac:dyDescent="0.25">
      <c r="A20">
        <f>IF($S$2=1,Weibull!A20,0)</f>
        <v>0</v>
      </c>
      <c r="B20">
        <v>19</v>
      </c>
      <c r="C20">
        <f t="shared" si="0"/>
        <v>0</v>
      </c>
      <c r="D20" s="1">
        <f t="shared" si="1"/>
        <v>0</v>
      </c>
    </row>
    <row r="21" spans="1:4" x14ac:dyDescent="0.25">
      <c r="A21">
        <f>IF($S$2=1,Weibull!A21,0)</f>
        <v>0</v>
      </c>
      <c r="B21">
        <v>20</v>
      </c>
      <c r="C21">
        <f t="shared" si="0"/>
        <v>0</v>
      </c>
      <c r="D21" s="1">
        <f t="shared" si="1"/>
        <v>0</v>
      </c>
    </row>
    <row r="22" spans="1:4" x14ac:dyDescent="0.25">
      <c r="A22">
        <f>IF($S$2=1,Weibull!A22,0)</f>
        <v>0</v>
      </c>
      <c r="B22">
        <v>21</v>
      </c>
      <c r="C22">
        <f t="shared" si="0"/>
        <v>0</v>
      </c>
      <c r="D22" s="1">
        <f t="shared" si="1"/>
        <v>0</v>
      </c>
    </row>
    <row r="23" spans="1:4" x14ac:dyDescent="0.25">
      <c r="A23">
        <f>IF($S$2=1,Weibull!A23,0)</f>
        <v>0</v>
      </c>
      <c r="B23">
        <v>22</v>
      </c>
      <c r="C23">
        <f t="shared" si="0"/>
        <v>0</v>
      </c>
      <c r="D23" s="1">
        <f t="shared" si="1"/>
        <v>0</v>
      </c>
    </row>
    <row r="24" spans="1:4" x14ac:dyDescent="0.25">
      <c r="A24">
        <f>IF($S$2=1,Weibull!A24,0)</f>
        <v>0</v>
      </c>
      <c r="B24">
        <v>23</v>
      </c>
      <c r="C24">
        <f t="shared" si="0"/>
        <v>0</v>
      </c>
      <c r="D24" s="1">
        <f t="shared" si="1"/>
        <v>0</v>
      </c>
    </row>
    <row r="25" spans="1:4" x14ac:dyDescent="0.25">
      <c r="A25">
        <f>IF($S$2=1,Weibull!A25,0)</f>
        <v>0</v>
      </c>
      <c r="B25">
        <v>24</v>
      </c>
      <c r="C25">
        <f t="shared" si="0"/>
        <v>0</v>
      </c>
      <c r="D25" s="1">
        <f t="shared" si="1"/>
        <v>0</v>
      </c>
    </row>
    <row r="26" spans="1:4" x14ac:dyDescent="0.25">
      <c r="A26">
        <v>0</v>
      </c>
      <c r="B26">
        <v>25</v>
      </c>
      <c r="C26">
        <f t="shared" si="0"/>
        <v>0</v>
      </c>
      <c r="D26" s="1">
        <f t="shared" si="1"/>
        <v>0</v>
      </c>
    </row>
    <row r="29" spans="1:4" x14ac:dyDescent="0.25">
      <c r="A29" s="19"/>
    </row>
    <row r="33" spans="1:31" x14ac:dyDescent="0.25"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6" spans="1:31" x14ac:dyDescent="0.25">
      <c r="A36" s="19"/>
    </row>
    <row r="1000" spans="1:1" x14ac:dyDescent="0.25">
      <c r="A1000" t="s">
        <v>12</v>
      </c>
    </row>
  </sheetData>
  <pageMargins left="0.7" right="0.7" top="0.75" bottom="0.75" header="0.3" footer="0.3"/>
  <pageSetup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Spinner 1">
              <controlPr defaultSize="0" autoPict="0">
                <anchor moveWithCells="1" sizeWithCells="1">
                  <from>
                    <xdr:col>5</xdr:col>
                    <xdr:colOff>247650</xdr:colOff>
                    <xdr:row>32</xdr:row>
                    <xdr:rowOff>76200</xdr:rowOff>
                  </from>
                  <to>
                    <xdr:col>5</xdr:col>
                    <xdr:colOff>381000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Spinner 2">
              <controlPr defaultSize="0" autoPict="0">
                <anchor moveWithCells="1" sizeWithCells="1">
                  <from>
                    <xdr:col>6</xdr:col>
                    <xdr:colOff>171450</xdr:colOff>
                    <xdr:row>32</xdr:row>
                    <xdr:rowOff>66675</xdr:rowOff>
                  </from>
                  <to>
                    <xdr:col>6</xdr:col>
                    <xdr:colOff>304800</xdr:colOff>
                    <xdr:row>36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Spinner 3">
              <controlPr defaultSize="0" autoPict="0">
                <anchor moveWithCells="1" sizeWithCells="1">
                  <from>
                    <xdr:col>7</xdr:col>
                    <xdr:colOff>9525</xdr:colOff>
                    <xdr:row>32</xdr:row>
                    <xdr:rowOff>76200</xdr:rowOff>
                  </from>
                  <to>
                    <xdr:col>7</xdr:col>
                    <xdr:colOff>142875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Spinner 4">
              <controlPr defaultSize="0" autoPict="0">
                <anchor moveWithCells="1" sizeWithCells="1">
                  <from>
                    <xdr:col>7</xdr:col>
                    <xdr:colOff>295275</xdr:colOff>
                    <xdr:row>32</xdr:row>
                    <xdr:rowOff>76200</xdr:rowOff>
                  </from>
                  <to>
                    <xdr:col>7</xdr:col>
                    <xdr:colOff>428625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Spinner 5">
              <controlPr defaultSize="0" autoPict="0">
                <anchor moveWithCells="1" sizeWithCells="1">
                  <from>
                    <xdr:col>8</xdr:col>
                    <xdr:colOff>104775</xdr:colOff>
                    <xdr:row>32</xdr:row>
                    <xdr:rowOff>95250</xdr:rowOff>
                  </from>
                  <to>
                    <xdr:col>8</xdr:col>
                    <xdr:colOff>238125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Spinner 6">
              <controlPr defaultSize="0" autoPict="0">
                <anchor moveWithCells="1" sizeWithCells="1">
                  <from>
                    <xdr:col>8</xdr:col>
                    <xdr:colOff>381000</xdr:colOff>
                    <xdr:row>32</xdr:row>
                    <xdr:rowOff>66675</xdr:rowOff>
                  </from>
                  <to>
                    <xdr:col>9</xdr:col>
                    <xdr:colOff>66675</xdr:colOff>
                    <xdr:row>36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Spinner 7">
              <controlPr defaultSize="0" autoPict="0">
                <anchor moveWithCells="1" sizeWithCells="1">
                  <from>
                    <xdr:col>9</xdr:col>
                    <xdr:colOff>209550</xdr:colOff>
                    <xdr:row>32</xdr:row>
                    <xdr:rowOff>76200</xdr:rowOff>
                  </from>
                  <to>
                    <xdr:col>10</xdr:col>
                    <xdr:colOff>38100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1" name="Spinner 8">
              <controlPr defaultSize="0" autoPict="0">
                <anchor moveWithCells="1" sizeWithCells="1">
                  <from>
                    <xdr:col>10</xdr:col>
                    <xdr:colOff>161925</xdr:colOff>
                    <xdr:row>32</xdr:row>
                    <xdr:rowOff>104775</xdr:rowOff>
                  </from>
                  <to>
                    <xdr:col>10</xdr:col>
                    <xdr:colOff>295275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2" name="Spinner 9">
              <controlPr defaultSize="0" autoPict="0">
                <anchor moveWithCells="1" sizeWithCells="1">
                  <from>
                    <xdr:col>5</xdr:col>
                    <xdr:colOff>485775</xdr:colOff>
                    <xdr:row>32</xdr:row>
                    <xdr:rowOff>66675</xdr:rowOff>
                  </from>
                  <to>
                    <xdr:col>6</xdr:col>
                    <xdr:colOff>9525</xdr:colOff>
                    <xdr:row>36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3" name="Spinner 10">
              <controlPr defaultSize="0" autoPict="0">
                <anchor moveWithCells="1" sizeWithCells="1">
                  <from>
                    <xdr:col>10</xdr:col>
                    <xdr:colOff>438150</xdr:colOff>
                    <xdr:row>32</xdr:row>
                    <xdr:rowOff>114300</xdr:rowOff>
                  </from>
                  <to>
                    <xdr:col>11</xdr:col>
                    <xdr:colOff>133350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3" r:id="rId14" name="Spinner 11">
              <controlPr defaultSize="0" autoPict="0">
                <anchor moveWithCells="1" sizeWithCells="1">
                  <from>
                    <xdr:col>11</xdr:col>
                    <xdr:colOff>257175</xdr:colOff>
                    <xdr:row>32</xdr:row>
                    <xdr:rowOff>133350</xdr:rowOff>
                  </from>
                  <to>
                    <xdr:col>11</xdr:col>
                    <xdr:colOff>390525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4" r:id="rId15" name="Spinner 12">
              <controlPr defaultSize="0" autoPict="0">
                <anchor moveWithCells="1" sizeWithCells="1">
                  <from>
                    <xdr:col>11</xdr:col>
                    <xdr:colOff>533400</xdr:colOff>
                    <xdr:row>32</xdr:row>
                    <xdr:rowOff>142875</xdr:rowOff>
                  </from>
                  <to>
                    <xdr:col>11</xdr:col>
                    <xdr:colOff>666750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5" r:id="rId16" name="Spinner 13">
              <controlPr defaultSize="0" autoPict="0">
                <anchor moveWithCells="1" sizeWithCells="1">
                  <from>
                    <xdr:col>11</xdr:col>
                    <xdr:colOff>819150</xdr:colOff>
                    <xdr:row>32</xdr:row>
                    <xdr:rowOff>114300</xdr:rowOff>
                  </from>
                  <to>
                    <xdr:col>12</xdr:col>
                    <xdr:colOff>85725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6" r:id="rId17" name="Spinner 14">
              <controlPr defaultSize="0" autoPict="0">
                <anchor moveWithCells="1" sizeWithCells="1">
                  <from>
                    <xdr:col>12</xdr:col>
                    <xdr:colOff>228600</xdr:colOff>
                    <xdr:row>32</xdr:row>
                    <xdr:rowOff>123825</xdr:rowOff>
                  </from>
                  <to>
                    <xdr:col>12</xdr:col>
                    <xdr:colOff>361950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7" r:id="rId18" name="Spinner 15">
              <controlPr defaultSize="0" autoPict="0">
                <anchor moveWithCells="1" sizeWithCells="1">
                  <from>
                    <xdr:col>12</xdr:col>
                    <xdr:colOff>485775</xdr:colOff>
                    <xdr:row>32</xdr:row>
                    <xdr:rowOff>123825</xdr:rowOff>
                  </from>
                  <to>
                    <xdr:col>12</xdr:col>
                    <xdr:colOff>619125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8" r:id="rId19" name="Spinner 16">
              <controlPr defaultSize="0" autoPict="0">
                <anchor moveWithCells="1" sizeWithCells="1">
                  <from>
                    <xdr:col>12</xdr:col>
                    <xdr:colOff>771525</xdr:colOff>
                    <xdr:row>32</xdr:row>
                    <xdr:rowOff>142875</xdr:rowOff>
                  </from>
                  <to>
                    <xdr:col>13</xdr:col>
                    <xdr:colOff>38100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9" r:id="rId20" name="Spinner 17">
              <controlPr defaultSize="0" autoPict="0">
                <anchor moveWithCells="1" sizeWithCells="1">
                  <from>
                    <xdr:col>13</xdr:col>
                    <xdr:colOff>171450</xdr:colOff>
                    <xdr:row>32</xdr:row>
                    <xdr:rowOff>142875</xdr:rowOff>
                  </from>
                  <to>
                    <xdr:col>14</xdr:col>
                    <xdr:colOff>57150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0" r:id="rId21" name="Spinner 18">
              <controlPr defaultSize="0" autoPict="0">
                <anchor moveWithCells="1" sizeWithCells="1">
                  <from>
                    <xdr:col>14</xdr:col>
                    <xdr:colOff>200025</xdr:colOff>
                    <xdr:row>32</xdr:row>
                    <xdr:rowOff>161925</xdr:rowOff>
                  </from>
                  <to>
                    <xdr:col>15</xdr:col>
                    <xdr:colOff>85725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1" r:id="rId22" name="Spinner 19">
              <controlPr defaultSize="0" autoPict="0">
                <anchor moveWithCells="1" sizeWithCells="1">
                  <from>
                    <xdr:col>15</xdr:col>
                    <xdr:colOff>209550</xdr:colOff>
                    <xdr:row>32</xdr:row>
                    <xdr:rowOff>161925</xdr:rowOff>
                  </from>
                  <to>
                    <xdr:col>15</xdr:col>
                    <xdr:colOff>342900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2" r:id="rId23" name="Spinner 20">
              <controlPr defaultSize="0" autoPict="0">
                <anchor moveWithCells="1" sizeWithCells="1">
                  <from>
                    <xdr:col>15</xdr:col>
                    <xdr:colOff>485775</xdr:colOff>
                    <xdr:row>32</xdr:row>
                    <xdr:rowOff>161925</xdr:rowOff>
                  </from>
                  <to>
                    <xdr:col>15</xdr:col>
                    <xdr:colOff>619125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3" r:id="rId24" name="Spinner 21">
              <controlPr defaultSize="0" autoPict="0">
                <anchor moveWithCells="1" sizeWithCells="1">
                  <from>
                    <xdr:col>15</xdr:col>
                    <xdr:colOff>762000</xdr:colOff>
                    <xdr:row>32</xdr:row>
                    <xdr:rowOff>142875</xdr:rowOff>
                  </from>
                  <to>
                    <xdr:col>16</xdr:col>
                    <xdr:colOff>19050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4" r:id="rId25" name="Spinner 22">
              <controlPr defaultSize="0" autoPict="0">
                <anchor moveWithCells="1" sizeWithCells="1">
                  <from>
                    <xdr:col>16</xdr:col>
                    <xdr:colOff>171450</xdr:colOff>
                    <xdr:row>32</xdr:row>
                    <xdr:rowOff>161925</xdr:rowOff>
                  </from>
                  <to>
                    <xdr:col>16</xdr:col>
                    <xdr:colOff>304800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5" r:id="rId26" name="Spinner 23">
              <controlPr defaultSize="0" autoPict="0">
                <anchor moveWithCells="1" sizeWithCells="1">
                  <from>
                    <xdr:col>16</xdr:col>
                    <xdr:colOff>428625</xdr:colOff>
                    <xdr:row>32</xdr:row>
                    <xdr:rowOff>171450</xdr:rowOff>
                  </from>
                  <to>
                    <xdr:col>16</xdr:col>
                    <xdr:colOff>561975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6" r:id="rId27" name="Spinner 24">
              <controlPr defaultSize="0" autoPict="0">
                <anchor moveWithCells="1" sizeWithCells="1">
                  <from>
                    <xdr:col>16</xdr:col>
                    <xdr:colOff>714375</xdr:colOff>
                    <xdr:row>32</xdr:row>
                    <xdr:rowOff>142875</xdr:rowOff>
                  </from>
                  <to>
                    <xdr:col>16</xdr:col>
                    <xdr:colOff>847725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7" r:id="rId28" name="Spinner 25">
              <controlPr defaultSize="0" autoPict="0">
                <anchor moveWithCells="1" sizeWithCells="1">
                  <from>
                    <xdr:col>17</xdr:col>
                    <xdr:colOff>104775</xdr:colOff>
                    <xdr:row>32</xdr:row>
                    <xdr:rowOff>161925</xdr:rowOff>
                  </from>
                  <to>
                    <xdr:col>17</xdr:col>
                    <xdr:colOff>238125</xdr:colOff>
                    <xdr:row>37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8"/>
  <sheetViews>
    <sheetView workbookViewId="0">
      <selection activeCell="A10" sqref="A10"/>
    </sheetView>
  </sheetViews>
  <sheetFormatPr defaultRowHeight="15" x14ac:dyDescent="0.25"/>
  <sheetData>
    <row r="2" spans="1:2" ht="36" x14ac:dyDescent="0.55000000000000004">
      <c r="A2" s="25" t="s">
        <v>42</v>
      </c>
      <c r="B2" s="26"/>
    </row>
    <row r="3" spans="1:2" ht="10.5" customHeight="1" x14ac:dyDescent="0.55000000000000004">
      <c r="A3" s="25"/>
      <c r="B3" s="26"/>
    </row>
    <row r="4" spans="1:2" ht="36" x14ac:dyDescent="0.55000000000000004">
      <c r="A4" s="25" t="s">
        <v>107</v>
      </c>
      <c r="B4" s="26"/>
    </row>
    <row r="5" spans="1:2" ht="9" customHeight="1" x14ac:dyDescent="0.25">
      <c r="A5" s="26"/>
      <c r="B5" s="26"/>
    </row>
    <row r="6" spans="1:2" ht="36" x14ac:dyDescent="0.55000000000000004">
      <c r="A6" s="25" t="s">
        <v>103</v>
      </c>
      <c r="B6" s="26"/>
    </row>
    <row r="7" spans="1:2" x14ac:dyDescent="0.25">
      <c r="A7" s="26"/>
      <c r="B7" s="26"/>
    </row>
    <row r="8" spans="1:2" ht="36" x14ac:dyDescent="0.55000000000000004">
      <c r="A8" s="25" t="s">
        <v>110</v>
      </c>
      <c r="B8" s="26"/>
    </row>
    <row r="9" spans="1:2" ht="9.75" customHeight="1" x14ac:dyDescent="0.4">
      <c r="A9" s="27"/>
      <c r="B9" s="26"/>
    </row>
    <row r="10" spans="1:2" ht="36" x14ac:dyDescent="0.55000000000000004">
      <c r="A10" s="25" t="s">
        <v>104</v>
      </c>
      <c r="B10" s="26"/>
    </row>
    <row r="11" spans="1:2" ht="15.75" customHeight="1" x14ac:dyDescent="0.4">
      <c r="A11" s="15"/>
    </row>
    <row r="12" spans="1:2" ht="36" x14ac:dyDescent="0.55000000000000004">
      <c r="A12" s="25" t="s">
        <v>105</v>
      </c>
    </row>
    <row r="13" spans="1:2" ht="12.75" customHeight="1" x14ac:dyDescent="0.5">
      <c r="A13" s="24"/>
    </row>
    <row r="14" spans="1:2" ht="25.5" customHeight="1" x14ac:dyDescent="0.5">
      <c r="A14" s="27" t="s">
        <v>106</v>
      </c>
      <c r="B14" s="24"/>
    </row>
    <row r="15" spans="1:2" x14ac:dyDescent="0.25">
      <c r="B15" s="19"/>
    </row>
    <row r="16" spans="1:2" x14ac:dyDescent="0.25">
      <c r="B16" s="19"/>
    </row>
    <row r="17" spans="1:2" ht="23.25" x14ac:dyDescent="0.35">
      <c r="A17" s="14"/>
      <c r="B17" s="19"/>
    </row>
    <row r="18" spans="1:2" ht="23.25" x14ac:dyDescent="0.35">
      <c r="A18" s="14"/>
      <c r="B18" s="19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25"/>
  <sheetViews>
    <sheetView zoomScale="90" zoomScaleNormal="90" workbookViewId="0">
      <selection activeCell="Y10" sqref="Y10"/>
    </sheetView>
  </sheetViews>
  <sheetFormatPr defaultRowHeight="15" x14ac:dyDescent="0.25"/>
  <sheetData>
    <row r="2" spans="1:1" ht="36" x14ac:dyDescent="0.55000000000000004">
      <c r="A2" s="16" t="s">
        <v>28</v>
      </c>
    </row>
    <row r="3" spans="1:1" ht="36" x14ac:dyDescent="0.55000000000000004">
      <c r="A3" s="16"/>
    </row>
    <row r="4" spans="1:1" ht="10.5" customHeight="1" x14ac:dyDescent="0.55000000000000004">
      <c r="A4" s="16"/>
    </row>
    <row r="5" spans="1:1" ht="36" x14ac:dyDescent="0.55000000000000004">
      <c r="A5" s="16"/>
    </row>
    <row r="7" spans="1:1" ht="36" x14ac:dyDescent="0.55000000000000004">
      <c r="A7" s="16" t="s">
        <v>29</v>
      </c>
    </row>
    <row r="8" spans="1:1" ht="36" x14ac:dyDescent="0.55000000000000004">
      <c r="A8" s="16"/>
    </row>
    <row r="9" spans="1:1" ht="20.25" customHeight="1" x14ac:dyDescent="0.25"/>
    <row r="10" spans="1:1" ht="20.25" customHeight="1" x14ac:dyDescent="0.25"/>
    <row r="11" spans="1:1" ht="20.25" customHeight="1" x14ac:dyDescent="0.4">
      <c r="A11" s="15" t="s">
        <v>43</v>
      </c>
    </row>
    <row r="13" spans="1:1" ht="26.25" x14ac:dyDescent="0.4">
      <c r="A13" s="18"/>
    </row>
    <row r="14" spans="1:1" ht="26.25" x14ac:dyDescent="0.4">
      <c r="A14" s="18"/>
    </row>
    <row r="15" spans="1:1" ht="26.25" x14ac:dyDescent="0.4">
      <c r="A15" s="18"/>
    </row>
    <row r="17" spans="1:14" ht="26.25" x14ac:dyDescent="0.4">
      <c r="A17" s="15" t="s">
        <v>44</v>
      </c>
    </row>
    <row r="18" spans="1:14" x14ac:dyDescent="0.25">
      <c r="N18" t="s">
        <v>109</v>
      </c>
    </row>
    <row r="22" spans="1:14" ht="26.25" x14ac:dyDescent="0.4">
      <c r="A22" s="15" t="s">
        <v>108</v>
      </c>
    </row>
    <row r="25" spans="1:14" ht="26.25" x14ac:dyDescent="0.4">
      <c r="E25" s="15" t="s">
        <v>78</v>
      </c>
    </row>
  </sheetData>
  <pageMargins left="0.7" right="0.7" top="0.75" bottom="0.75" header="0.3" footer="0.3"/>
  <pageSetup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Equation.DSMT4" shapeId="19458" r:id="rId4">
          <objectPr defaultSize="0" autoPict="0" r:id="rId5">
            <anchor moveWithCells="1">
              <from>
                <xdr:col>2</xdr:col>
                <xdr:colOff>485775</xdr:colOff>
                <xdr:row>11</xdr:row>
                <xdr:rowOff>104775</xdr:rowOff>
              </from>
              <to>
                <xdr:col>8</xdr:col>
                <xdr:colOff>76200</xdr:colOff>
                <xdr:row>14</xdr:row>
                <xdr:rowOff>85725</xdr:rowOff>
              </to>
            </anchor>
          </objectPr>
        </oleObject>
      </mc:Choice>
      <mc:Fallback>
        <oleObject progId="Equation.DSMT4" shapeId="19458" r:id="rId4"/>
      </mc:Fallback>
    </mc:AlternateContent>
    <mc:AlternateContent xmlns:mc="http://schemas.openxmlformats.org/markup-compatibility/2006">
      <mc:Choice Requires="x14">
        <oleObject progId="Equation.DSMT4" shapeId="19459" r:id="rId6">
          <objectPr defaultSize="0" autoPict="0" r:id="rId7">
            <anchor moveWithCells="1">
              <from>
                <xdr:col>5</xdr:col>
                <xdr:colOff>152400</xdr:colOff>
                <xdr:row>2</xdr:row>
                <xdr:rowOff>95250</xdr:rowOff>
              </from>
              <to>
                <xdr:col>9</xdr:col>
                <xdr:colOff>495300</xdr:colOff>
                <xdr:row>4</xdr:row>
                <xdr:rowOff>400050</xdr:rowOff>
              </to>
            </anchor>
          </objectPr>
        </oleObject>
      </mc:Choice>
      <mc:Fallback>
        <oleObject progId="Equation.DSMT4" shapeId="19459" r:id="rId6"/>
      </mc:Fallback>
    </mc:AlternateContent>
    <mc:AlternateContent xmlns:mc="http://schemas.openxmlformats.org/markup-compatibility/2006">
      <mc:Choice Requires="x14">
        <oleObject progId="Equation.DSMT4" shapeId="19460" r:id="rId8">
          <objectPr defaultSize="0" autoPict="0" r:id="rId9">
            <anchor moveWithCells="1">
              <from>
                <xdr:col>0</xdr:col>
                <xdr:colOff>0</xdr:colOff>
                <xdr:row>11</xdr:row>
                <xdr:rowOff>190500</xdr:rowOff>
              </from>
              <to>
                <xdr:col>2</xdr:col>
                <xdr:colOff>200025</xdr:colOff>
                <xdr:row>14</xdr:row>
                <xdr:rowOff>9525</xdr:rowOff>
              </to>
            </anchor>
          </objectPr>
        </oleObject>
      </mc:Choice>
      <mc:Fallback>
        <oleObject progId="Equation.DSMT4" shapeId="19460" r:id="rId8"/>
      </mc:Fallback>
    </mc:AlternateContent>
    <mc:AlternateContent xmlns:mc="http://schemas.openxmlformats.org/markup-compatibility/2006">
      <mc:Choice Requires="x14">
        <oleObject progId="Equation.DSMT4" shapeId="19462" r:id="rId10">
          <objectPr defaultSize="0" autoPict="0" r:id="rId11">
            <anchor moveWithCells="1">
              <from>
                <xdr:col>8</xdr:col>
                <xdr:colOff>390525</xdr:colOff>
                <xdr:row>11</xdr:row>
                <xdr:rowOff>180975</xdr:rowOff>
              </from>
              <to>
                <xdr:col>11</xdr:col>
                <xdr:colOff>219075</xdr:colOff>
                <xdr:row>14</xdr:row>
                <xdr:rowOff>9525</xdr:rowOff>
              </to>
            </anchor>
          </objectPr>
        </oleObject>
      </mc:Choice>
      <mc:Fallback>
        <oleObject progId="Equation.DSMT4" shapeId="19462" r:id="rId10"/>
      </mc:Fallback>
    </mc:AlternateContent>
    <mc:AlternateContent xmlns:mc="http://schemas.openxmlformats.org/markup-compatibility/2006">
      <mc:Choice Requires="x14">
        <oleObject progId="Equation.DSMT4" shapeId="19463" r:id="rId12">
          <objectPr defaultSize="0" autoPict="0" r:id="rId13">
            <anchor moveWithCells="1">
              <from>
                <xdr:col>4</xdr:col>
                <xdr:colOff>66675</xdr:colOff>
                <xdr:row>16</xdr:row>
                <xdr:rowOff>38100</xdr:rowOff>
              </from>
              <to>
                <xdr:col>7</xdr:col>
                <xdr:colOff>333375</xdr:colOff>
                <xdr:row>19</xdr:row>
                <xdr:rowOff>76200</xdr:rowOff>
              </to>
            </anchor>
          </objectPr>
        </oleObject>
      </mc:Choice>
      <mc:Fallback>
        <oleObject progId="Equation.DSMT4" shapeId="19463" r:id="rId12"/>
      </mc:Fallback>
    </mc:AlternateContent>
    <mc:AlternateContent xmlns:mc="http://schemas.openxmlformats.org/markup-compatibility/2006">
      <mc:Choice Requires="x14">
        <oleObject progId="Equation.DSMT4" shapeId="19465" r:id="rId14">
          <objectPr defaultSize="0" autoPict="0" r:id="rId15">
            <anchor moveWithCells="1">
              <from>
                <xdr:col>8</xdr:col>
                <xdr:colOff>247650</xdr:colOff>
                <xdr:row>16</xdr:row>
                <xdr:rowOff>38100</xdr:rowOff>
              </from>
              <to>
                <xdr:col>12</xdr:col>
                <xdr:colOff>209550</xdr:colOff>
                <xdr:row>19</xdr:row>
                <xdr:rowOff>85725</xdr:rowOff>
              </to>
            </anchor>
          </objectPr>
        </oleObject>
      </mc:Choice>
      <mc:Fallback>
        <oleObject progId="Equation.DSMT4" shapeId="19465" r:id="rId14"/>
      </mc:Fallback>
    </mc:AlternateContent>
    <mc:AlternateContent xmlns:mc="http://schemas.openxmlformats.org/markup-compatibility/2006">
      <mc:Choice Requires="x14">
        <oleObject progId="Equation.DSMT4" shapeId="19466" r:id="rId16">
          <objectPr defaultSize="0" autoPict="0" r:id="rId17">
            <anchor moveWithCells="1">
              <from>
                <xdr:col>5</xdr:col>
                <xdr:colOff>0</xdr:colOff>
                <xdr:row>8</xdr:row>
                <xdr:rowOff>0</xdr:rowOff>
              </from>
              <to>
                <xdr:col>9</xdr:col>
                <xdr:colOff>571500</xdr:colOff>
                <xdr:row>9</xdr:row>
                <xdr:rowOff>152400</xdr:rowOff>
              </to>
            </anchor>
          </objectPr>
        </oleObject>
      </mc:Choice>
      <mc:Fallback>
        <oleObject progId="Equation.DSMT4" shapeId="19466" r:id="rId16"/>
      </mc:Fallback>
    </mc:AlternateContent>
    <mc:AlternateContent xmlns:mc="http://schemas.openxmlformats.org/markup-compatibility/2006">
      <mc:Choice Requires="x14">
        <oleObject progId="Equation.DSMT4" shapeId="19467" r:id="rId18">
          <objectPr defaultSize="0" autoPict="0" r:id="rId19">
            <anchor moveWithCells="1">
              <from>
                <xdr:col>2</xdr:col>
                <xdr:colOff>76200</xdr:colOff>
                <xdr:row>16</xdr:row>
                <xdr:rowOff>219075</xdr:rowOff>
              </from>
              <to>
                <xdr:col>3</xdr:col>
                <xdr:colOff>257175</xdr:colOff>
                <xdr:row>17</xdr:row>
                <xdr:rowOff>152400</xdr:rowOff>
              </to>
            </anchor>
          </objectPr>
        </oleObject>
      </mc:Choice>
      <mc:Fallback>
        <oleObject progId="Equation.DSMT4" shapeId="19467" r:id="rId18"/>
      </mc:Fallback>
    </mc:AlternateContent>
    <mc:AlternateContent xmlns:mc="http://schemas.openxmlformats.org/markup-compatibility/2006">
      <mc:Choice Requires="x14">
        <oleObject progId="Equation.DSMT4" shapeId="19468" r:id="rId20">
          <objectPr defaultSize="0" autoPict="0" r:id="rId21">
            <anchor moveWithCells="1">
              <from>
                <xdr:col>13</xdr:col>
                <xdr:colOff>0</xdr:colOff>
                <xdr:row>16</xdr:row>
                <xdr:rowOff>219075</xdr:rowOff>
              </from>
              <to>
                <xdr:col>14</xdr:col>
                <xdr:colOff>209550</xdr:colOff>
                <xdr:row>18</xdr:row>
                <xdr:rowOff>47625</xdr:rowOff>
              </to>
            </anchor>
          </objectPr>
        </oleObject>
      </mc:Choice>
      <mc:Fallback>
        <oleObject progId="Equation.DSMT4" shapeId="19468" r:id="rId20"/>
      </mc:Fallback>
    </mc:AlternateContent>
    <mc:AlternateContent xmlns:mc="http://schemas.openxmlformats.org/markup-compatibility/2006">
      <mc:Choice Requires="x14">
        <oleObject progId="Equation.DSMT4" shapeId="19470" r:id="rId22">
          <objectPr defaultSize="0" autoPict="0" r:id="rId23">
            <anchor moveWithCells="1">
              <from>
                <xdr:col>1</xdr:col>
                <xdr:colOff>66675</xdr:colOff>
                <xdr:row>23</xdr:row>
                <xdr:rowOff>47625</xdr:rowOff>
              </from>
              <to>
                <xdr:col>3</xdr:col>
                <xdr:colOff>38100</xdr:colOff>
                <xdr:row>26</xdr:row>
                <xdr:rowOff>85725</xdr:rowOff>
              </to>
            </anchor>
          </objectPr>
        </oleObject>
      </mc:Choice>
      <mc:Fallback>
        <oleObject progId="Equation.DSMT4" shapeId="19470" r:id="rId22"/>
      </mc:Fallback>
    </mc:AlternateContent>
    <mc:AlternateContent xmlns:mc="http://schemas.openxmlformats.org/markup-compatibility/2006">
      <mc:Choice Requires="x14">
        <oleObject progId="Equation.DSMT4" shapeId="19471" r:id="rId24">
          <objectPr defaultSize="0" autoPict="0" r:id="rId25">
            <anchor moveWithCells="1">
              <from>
                <xdr:col>5</xdr:col>
                <xdr:colOff>571500</xdr:colOff>
                <xdr:row>23</xdr:row>
                <xdr:rowOff>57150</xdr:rowOff>
              </from>
              <to>
                <xdr:col>7</xdr:col>
                <xdr:colOff>581025</xdr:colOff>
                <xdr:row>26</xdr:row>
                <xdr:rowOff>76200</xdr:rowOff>
              </to>
            </anchor>
          </objectPr>
        </oleObject>
      </mc:Choice>
      <mc:Fallback>
        <oleObject progId="Equation.DSMT4" shapeId="19471" r:id="rId2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2"/>
  <sheetViews>
    <sheetView zoomScale="90" zoomScaleNormal="90" workbookViewId="0">
      <selection activeCell="B20" sqref="B20"/>
    </sheetView>
  </sheetViews>
  <sheetFormatPr defaultRowHeight="15" x14ac:dyDescent="0.25"/>
  <cols>
    <col min="1" max="1" width="13.28515625" customWidth="1"/>
    <col min="2" max="2" width="6.42578125" bestFit="1" customWidth="1"/>
    <col min="3" max="3" width="9.140625" customWidth="1"/>
    <col min="4" max="4" width="11.5703125" bestFit="1" customWidth="1"/>
    <col min="7" max="7" width="7.28515625" customWidth="1"/>
    <col min="8" max="8" width="6.85546875" customWidth="1"/>
    <col min="9" max="9" width="7" customWidth="1"/>
    <col min="10" max="14" width="6.140625" customWidth="1"/>
    <col min="15" max="15" width="8" customWidth="1"/>
    <col min="16" max="16" width="6" customWidth="1"/>
    <col min="17" max="17" width="7.85546875" customWidth="1"/>
    <col min="18" max="18" width="14.7109375" customWidth="1"/>
    <col min="19" max="19" width="15" customWidth="1"/>
    <col min="20" max="20" width="13" bestFit="1" customWidth="1"/>
    <col min="21" max="22" width="3.7109375" customWidth="1"/>
    <col min="23" max="23" width="5.28515625" customWidth="1"/>
    <col min="24" max="24" width="5.85546875" customWidth="1"/>
    <col min="25" max="32" width="3.7109375" customWidth="1"/>
  </cols>
  <sheetData>
    <row r="1" spans="1:19" ht="24" customHeight="1" x14ac:dyDescent="0.3">
      <c r="A1" s="21" t="s">
        <v>6</v>
      </c>
      <c r="B1" s="21" t="s">
        <v>1</v>
      </c>
      <c r="C1" s="21" t="s">
        <v>2</v>
      </c>
      <c r="D1" s="21" t="s">
        <v>27</v>
      </c>
      <c r="F1" s="21" t="s">
        <v>5</v>
      </c>
      <c r="G1" s="21" t="s">
        <v>9</v>
      </c>
      <c r="H1" s="21" t="s">
        <v>7</v>
      </c>
      <c r="I1" s="21" t="s">
        <v>8</v>
      </c>
      <c r="J1" s="22" t="s">
        <v>10</v>
      </c>
      <c r="K1" s="22" t="s">
        <v>11</v>
      </c>
      <c r="L1" s="22"/>
      <c r="M1" s="22"/>
      <c r="N1" s="21" t="s">
        <v>0</v>
      </c>
      <c r="O1" s="21" t="s">
        <v>2</v>
      </c>
      <c r="P1" s="21" t="s">
        <v>36</v>
      </c>
      <c r="Q1" s="21" t="s">
        <v>3</v>
      </c>
      <c r="R1" s="21" t="s">
        <v>25</v>
      </c>
      <c r="S1" s="21" t="s">
        <v>26</v>
      </c>
    </row>
    <row r="2" spans="1:19" ht="24" customHeight="1" x14ac:dyDescent="0.3">
      <c r="A2" s="20">
        <v>0</v>
      </c>
      <c r="B2" s="20">
        <v>1</v>
      </c>
      <c r="C2" s="20">
        <f>B2*B2*A2</f>
        <v>0</v>
      </c>
      <c r="D2" s="23">
        <f>($J$2*A2+C2*$K$2)</f>
        <v>0</v>
      </c>
      <c r="F2">
        <v>1.605</v>
      </c>
      <c r="G2">
        <f>10^(-F2)</f>
        <v>2.4831331052955697E-2</v>
      </c>
      <c r="H2">
        <f>F2/2</f>
        <v>0.80249999999999999</v>
      </c>
      <c r="I2">
        <f>1-H2</f>
        <v>0.19750000000000001</v>
      </c>
      <c r="J2">
        <f>$G$2*$I$2*($O$2/$N$2)^(1.605/2)</f>
        <v>0.19750000000000001</v>
      </c>
      <c r="K2">
        <f>$G$2*$H$2*($O$2/$N$2)^((1.605/2)-1)</f>
        <v>8.0249999999999974E-3</v>
      </c>
      <c r="N2">
        <f>SUM(A2:A1002)</f>
        <v>100</v>
      </c>
      <c r="O2">
        <f>SUM(C2:C1002)</f>
        <v>10000</v>
      </c>
      <c r="P2">
        <f>O2*0.005454154</f>
        <v>54.541539999999998</v>
      </c>
      <c r="Q2">
        <f>SQRT(O2/N2)</f>
        <v>10</v>
      </c>
      <c r="R2" s="28">
        <f>SUM(D2:D26)</f>
        <v>99.999999999999972</v>
      </c>
      <c r="S2" s="1">
        <f>N2*(Q2/10)^F2</f>
        <v>100</v>
      </c>
    </row>
    <row r="3" spans="1:19" ht="18.75" x14ac:dyDescent="0.3">
      <c r="A3" s="20">
        <v>0</v>
      </c>
      <c r="B3" s="20">
        <v>2</v>
      </c>
      <c r="C3" s="20">
        <f>B3*B3*A3</f>
        <v>0</v>
      </c>
      <c r="D3" s="23">
        <f>($J$2*A3+C3*$K$2)</f>
        <v>0</v>
      </c>
    </row>
    <row r="4" spans="1:19" ht="18.75" x14ac:dyDescent="0.3">
      <c r="A4" s="20">
        <v>0</v>
      </c>
      <c r="B4" s="20">
        <v>3</v>
      </c>
      <c r="C4" s="20">
        <f t="shared" ref="C4:C26" si="0">B4*B4*A4</f>
        <v>0</v>
      </c>
      <c r="D4" s="23">
        <f t="shared" ref="D4:D26" si="1">($J$2*A4+C4*$K$2)</f>
        <v>0</v>
      </c>
    </row>
    <row r="5" spans="1:19" ht="18.75" x14ac:dyDescent="0.3">
      <c r="A5" s="20">
        <v>0</v>
      </c>
      <c r="B5" s="20">
        <v>4</v>
      </c>
      <c r="C5" s="20">
        <f t="shared" si="0"/>
        <v>0</v>
      </c>
      <c r="D5" s="23">
        <f t="shared" si="1"/>
        <v>0</v>
      </c>
    </row>
    <row r="6" spans="1:19" ht="18.75" x14ac:dyDescent="0.3">
      <c r="A6" s="20">
        <v>0</v>
      </c>
      <c r="B6" s="20">
        <v>5</v>
      </c>
      <c r="C6" s="20">
        <f t="shared" si="0"/>
        <v>0</v>
      </c>
      <c r="D6" s="23">
        <f t="shared" si="1"/>
        <v>0</v>
      </c>
    </row>
    <row r="7" spans="1:19" ht="18.75" x14ac:dyDescent="0.3">
      <c r="A7" s="20">
        <v>0</v>
      </c>
      <c r="B7" s="20">
        <v>6</v>
      </c>
      <c r="C7" s="20">
        <f t="shared" si="0"/>
        <v>0</v>
      </c>
      <c r="D7" s="23">
        <f t="shared" si="1"/>
        <v>0</v>
      </c>
    </row>
    <row r="8" spans="1:19" ht="18.75" x14ac:dyDescent="0.3">
      <c r="A8" s="20">
        <v>0</v>
      </c>
      <c r="B8" s="20">
        <v>7</v>
      </c>
      <c r="C8" s="20">
        <f t="shared" si="0"/>
        <v>0</v>
      </c>
      <c r="D8" s="23">
        <f t="shared" si="1"/>
        <v>0</v>
      </c>
    </row>
    <row r="9" spans="1:19" ht="18.75" x14ac:dyDescent="0.3">
      <c r="A9" s="20">
        <v>0</v>
      </c>
      <c r="B9" s="20">
        <v>8</v>
      </c>
      <c r="C9" s="20">
        <f t="shared" si="0"/>
        <v>0</v>
      </c>
      <c r="D9" s="23">
        <f t="shared" si="1"/>
        <v>0</v>
      </c>
    </row>
    <row r="10" spans="1:19" ht="18.75" x14ac:dyDescent="0.3">
      <c r="A10" s="20">
        <v>0</v>
      </c>
      <c r="B10" s="20">
        <v>9</v>
      </c>
      <c r="C10" s="20">
        <f t="shared" si="0"/>
        <v>0</v>
      </c>
      <c r="D10" s="23">
        <f t="shared" si="1"/>
        <v>0</v>
      </c>
    </row>
    <row r="11" spans="1:19" ht="18.75" x14ac:dyDescent="0.3">
      <c r="A11" s="20">
        <v>100</v>
      </c>
      <c r="B11" s="20">
        <v>10</v>
      </c>
      <c r="C11" s="20">
        <f t="shared" si="0"/>
        <v>10000</v>
      </c>
      <c r="D11" s="23">
        <f>($J$2*A11+C11*$K$2)</f>
        <v>99.999999999999972</v>
      </c>
    </row>
    <row r="12" spans="1:19" ht="18.75" x14ac:dyDescent="0.3">
      <c r="A12" s="20">
        <v>0</v>
      </c>
      <c r="B12" s="20">
        <v>11</v>
      </c>
      <c r="C12" s="20">
        <f t="shared" si="0"/>
        <v>0</v>
      </c>
      <c r="D12" s="23">
        <f t="shared" si="1"/>
        <v>0</v>
      </c>
    </row>
    <row r="13" spans="1:19" ht="18.75" x14ac:dyDescent="0.3">
      <c r="A13" s="20">
        <v>0</v>
      </c>
      <c r="B13" s="20">
        <v>12</v>
      </c>
      <c r="C13" s="20">
        <f t="shared" si="0"/>
        <v>0</v>
      </c>
      <c r="D13" s="23">
        <f t="shared" si="1"/>
        <v>0</v>
      </c>
    </row>
    <row r="14" spans="1:19" ht="18.75" x14ac:dyDescent="0.3">
      <c r="A14" s="20">
        <v>0</v>
      </c>
      <c r="B14" s="20">
        <v>13</v>
      </c>
      <c r="C14" s="20">
        <f t="shared" si="0"/>
        <v>0</v>
      </c>
      <c r="D14" s="23">
        <f t="shared" si="1"/>
        <v>0</v>
      </c>
    </row>
    <row r="15" spans="1:19" ht="18.75" x14ac:dyDescent="0.3">
      <c r="A15" s="20">
        <v>0</v>
      </c>
      <c r="B15" s="20">
        <v>14</v>
      </c>
      <c r="C15" s="20">
        <f t="shared" si="0"/>
        <v>0</v>
      </c>
      <c r="D15" s="23">
        <f t="shared" si="1"/>
        <v>0</v>
      </c>
    </row>
    <row r="16" spans="1:19" ht="18.75" x14ac:dyDescent="0.3">
      <c r="A16" s="20">
        <v>0</v>
      </c>
      <c r="B16" s="20">
        <v>15</v>
      </c>
      <c r="C16" s="20">
        <f t="shared" si="0"/>
        <v>0</v>
      </c>
      <c r="D16" s="23">
        <f t="shared" si="1"/>
        <v>0</v>
      </c>
    </row>
    <row r="17" spans="1:4" ht="18.75" x14ac:dyDescent="0.3">
      <c r="A17" s="20">
        <v>0</v>
      </c>
      <c r="B17" s="20">
        <v>16</v>
      </c>
      <c r="C17" s="20">
        <f t="shared" si="0"/>
        <v>0</v>
      </c>
      <c r="D17" s="23">
        <f t="shared" si="1"/>
        <v>0</v>
      </c>
    </row>
    <row r="18" spans="1:4" ht="18.75" x14ac:dyDescent="0.3">
      <c r="A18" s="20">
        <v>0</v>
      </c>
      <c r="B18" s="20">
        <v>17</v>
      </c>
      <c r="C18" s="20">
        <f t="shared" si="0"/>
        <v>0</v>
      </c>
      <c r="D18" s="23">
        <f t="shared" si="1"/>
        <v>0</v>
      </c>
    </row>
    <row r="19" spans="1:4" ht="18.75" x14ac:dyDescent="0.3">
      <c r="A19" s="20">
        <v>0</v>
      </c>
      <c r="B19" s="20">
        <v>18</v>
      </c>
      <c r="C19" s="20">
        <f t="shared" si="0"/>
        <v>0</v>
      </c>
      <c r="D19" s="23">
        <f t="shared" si="1"/>
        <v>0</v>
      </c>
    </row>
    <row r="20" spans="1:4" ht="18.75" x14ac:dyDescent="0.3">
      <c r="A20" s="20">
        <v>0</v>
      </c>
      <c r="B20" s="20">
        <v>19</v>
      </c>
      <c r="C20" s="20">
        <f t="shared" si="0"/>
        <v>0</v>
      </c>
      <c r="D20" s="23">
        <f t="shared" si="1"/>
        <v>0</v>
      </c>
    </row>
    <row r="21" spans="1:4" ht="18.75" x14ac:dyDescent="0.3">
      <c r="A21" s="20">
        <v>0</v>
      </c>
      <c r="B21" s="20">
        <v>20</v>
      </c>
      <c r="C21" s="20">
        <f t="shared" si="0"/>
        <v>0</v>
      </c>
      <c r="D21" s="23">
        <f t="shared" si="1"/>
        <v>0</v>
      </c>
    </row>
    <row r="22" spans="1:4" ht="18.75" x14ac:dyDescent="0.3">
      <c r="A22" s="20">
        <v>0</v>
      </c>
      <c r="B22" s="20">
        <v>21</v>
      </c>
      <c r="C22" s="20">
        <f t="shared" si="0"/>
        <v>0</v>
      </c>
      <c r="D22" s="23">
        <f t="shared" si="1"/>
        <v>0</v>
      </c>
    </row>
    <row r="23" spans="1:4" ht="18.75" x14ac:dyDescent="0.3">
      <c r="A23" s="20">
        <v>0</v>
      </c>
      <c r="B23" s="20">
        <v>22</v>
      </c>
      <c r="C23" s="20">
        <f t="shared" si="0"/>
        <v>0</v>
      </c>
      <c r="D23" s="23">
        <f t="shared" si="1"/>
        <v>0</v>
      </c>
    </row>
    <row r="24" spans="1:4" ht="18.75" x14ac:dyDescent="0.3">
      <c r="A24" s="20">
        <v>0</v>
      </c>
      <c r="B24" s="20">
        <v>23</v>
      </c>
      <c r="C24" s="20">
        <f t="shared" si="0"/>
        <v>0</v>
      </c>
      <c r="D24" s="23">
        <f t="shared" si="1"/>
        <v>0</v>
      </c>
    </row>
    <row r="25" spans="1:4" ht="18.75" x14ac:dyDescent="0.3">
      <c r="A25" s="20">
        <v>0</v>
      </c>
      <c r="B25" s="20">
        <v>24</v>
      </c>
      <c r="C25" s="20">
        <f t="shared" si="0"/>
        <v>0</v>
      </c>
      <c r="D25" s="23">
        <f t="shared" si="1"/>
        <v>0</v>
      </c>
    </row>
    <row r="26" spans="1:4" ht="18.75" x14ac:dyDescent="0.3">
      <c r="A26" s="20">
        <v>0</v>
      </c>
      <c r="B26" s="20">
        <v>25</v>
      </c>
      <c r="C26" s="20">
        <f t="shared" si="0"/>
        <v>0</v>
      </c>
      <c r="D26" s="23">
        <f t="shared" si="1"/>
        <v>0</v>
      </c>
    </row>
    <row r="32" spans="1:4" x14ac:dyDescent="0.25">
      <c r="A32" s="19" t="s">
        <v>30</v>
      </c>
    </row>
    <row r="34" spans="1:32" x14ac:dyDescent="0.25">
      <c r="A34" t="s">
        <v>31</v>
      </c>
    </row>
    <row r="35" spans="1:32" x14ac:dyDescent="0.25">
      <c r="A35" t="s">
        <v>32</v>
      </c>
    </row>
    <row r="36" spans="1:32" x14ac:dyDescent="0.25">
      <c r="A36" t="s">
        <v>45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x14ac:dyDescent="0.25">
      <c r="A37" t="s">
        <v>46</v>
      </c>
    </row>
    <row r="38" spans="1:32" x14ac:dyDescent="0.25">
      <c r="A38" s="19" t="s">
        <v>33</v>
      </c>
    </row>
    <row r="1002" spans="1:1" x14ac:dyDescent="0.25">
      <c r="A1002" t="s">
        <v>12</v>
      </c>
    </row>
  </sheetData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53"/>
  <sheetViews>
    <sheetView zoomScale="80" zoomScaleNormal="80" workbookViewId="0">
      <selection activeCell="C21" sqref="C21"/>
    </sheetView>
  </sheetViews>
  <sheetFormatPr defaultRowHeight="15" x14ac:dyDescent="0.25"/>
  <cols>
    <col min="1" max="1" width="13.28515625" customWidth="1"/>
    <col min="2" max="2" width="6.42578125" bestFit="1" customWidth="1"/>
    <col min="3" max="3" width="9.140625" customWidth="1"/>
    <col min="4" max="4" width="11.5703125" bestFit="1" customWidth="1"/>
    <col min="5" max="5" width="13.7109375" customWidth="1"/>
    <col min="7" max="7" width="7.28515625" customWidth="1"/>
    <col min="8" max="8" width="6.85546875" customWidth="1"/>
    <col min="9" max="9" width="7" customWidth="1"/>
    <col min="10" max="14" width="6.140625" customWidth="1"/>
    <col min="15" max="15" width="8" customWidth="1"/>
    <col min="16" max="16" width="6" customWidth="1"/>
    <col min="17" max="17" width="7.85546875" customWidth="1"/>
    <col min="18" max="18" width="14.7109375" customWidth="1"/>
    <col min="19" max="19" width="15" customWidth="1"/>
    <col min="20" max="20" width="4.7109375" bestFit="1" customWidth="1"/>
    <col min="21" max="21" width="5.7109375" customWidth="1"/>
    <col min="22" max="22" width="13.7109375" customWidth="1"/>
    <col min="23" max="23" width="6" customWidth="1"/>
    <col min="24" max="26" width="3.7109375" customWidth="1"/>
  </cols>
  <sheetData>
    <row r="1" spans="1:19" ht="34.5" customHeight="1" x14ac:dyDescent="0.3">
      <c r="A1" s="21" t="s">
        <v>6</v>
      </c>
      <c r="B1" s="21" t="s">
        <v>1</v>
      </c>
      <c r="C1" s="21" t="s">
        <v>2</v>
      </c>
      <c r="D1" s="21" t="s">
        <v>27</v>
      </c>
      <c r="E1" s="29" t="s">
        <v>47</v>
      </c>
      <c r="F1" s="21" t="s">
        <v>5</v>
      </c>
      <c r="G1" s="21" t="s">
        <v>9</v>
      </c>
      <c r="H1" s="21" t="s">
        <v>7</v>
      </c>
      <c r="I1" s="21" t="s">
        <v>8</v>
      </c>
      <c r="J1" s="22" t="s">
        <v>10</v>
      </c>
      <c r="K1" s="22" t="s">
        <v>11</v>
      </c>
      <c r="L1" s="22"/>
      <c r="M1" s="22"/>
      <c r="N1" s="21" t="s">
        <v>0</v>
      </c>
      <c r="O1" s="21" t="s">
        <v>2</v>
      </c>
      <c r="P1" s="21" t="s">
        <v>36</v>
      </c>
      <c r="Q1" s="21" t="s">
        <v>3</v>
      </c>
      <c r="R1" s="21" t="s">
        <v>25</v>
      </c>
      <c r="S1" s="21" t="s">
        <v>26</v>
      </c>
    </row>
    <row r="2" spans="1:19" ht="24" customHeight="1" x14ac:dyDescent="0.3">
      <c r="A2" s="20">
        <f t="shared" ref="A2:A13" si="0">$C$19 * A19</f>
        <v>10</v>
      </c>
      <c r="B2" s="20">
        <v>1</v>
      </c>
      <c r="C2" s="20">
        <f>B2*B2*A2</f>
        <v>10</v>
      </c>
      <c r="D2" s="23">
        <f>($J$2*A2+C2*$K$2)</f>
        <v>0.61933994263831005</v>
      </c>
      <c r="E2" s="31">
        <f t="shared" ref="E2:E13" si="1">D2/SUM($D$2:$D$13)</f>
        <v>2.9733667592261918E-3</v>
      </c>
      <c r="F2">
        <v>1.605</v>
      </c>
      <c r="G2">
        <f>10^(-F2)</f>
        <v>2.4831331052955697E-2</v>
      </c>
      <c r="H2">
        <f>F2/2</f>
        <v>0.80249999999999999</v>
      </c>
      <c r="I2">
        <f>1-H2</f>
        <v>0.19750000000000001</v>
      </c>
      <c r="J2">
        <f>$G$2*$I$2*($O$2/$N$2)^(1.605/2)</f>
        <v>5.0720473572232978E-2</v>
      </c>
      <c r="K2">
        <f>$G$2*$H$2*($O$2/$N$2)^((1.605/2)-1)</f>
        <v>1.121352069159802E-2</v>
      </c>
      <c r="N2">
        <f>SUM(A2:A953)</f>
        <v>900</v>
      </c>
      <c r="O2">
        <f>SUM(C2:C953)</f>
        <v>16541</v>
      </c>
      <c r="P2">
        <f>O2*0.005454154</f>
        <v>90.217161314000009</v>
      </c>
      <c r="Q2">
        <f>SQRT(O2/N2)</f>
        <v>4.2870606350842397</v>
      </c>
      <c r="R2" s="28">
        <f>SUM(D2:D13)</f>
        <v>208.29584534653608</v>
      </c>
      <c r="S2" s="1">
        <f>N2*(Q2/10)^F2</f>
        <v>231.13127197473258</v>
      </c>
    </row>
    <row r="3" spans="1:19" ht="18.75" x14ac:dyDescent="0.3">
      <c r="A3" s="20">
        <f t="shared" si="0"/>
        <v>30</v>
      </c>
      <c r="B3" s="20">
        <v>2</v>
      </c>
      <c r="C3" s="20">
        <f>B3*B3*A3</f>
        <v>120</v>
      </c>
      <c r="D3" s="23">
        <f>($J$2*A3+C3*$K$2)</f>
        <v>2.8672366901587516</v>
      </c>
      <c r="E3" s="31">
        <f t="shared" si="1"/>
        <v>1.3765213057363716E-2</v>
      </c>
    </row>
    <row r="4" spans="1:19" ht="18.75" x14ac:dyDescent="0.3">
      <c r="A4" s="20">
        <f t="shared" si="0"/>
        <v>30</v>
      </c>
      <c r="B4" s="20">
        <v>3</v>
      </c>
      <c r="C4" s="20">
        <f t="shared" ref="C4:C13" si="2">B4*B4*A4</f>
        <v>270</v>
      </c>
      <c r="D4" s="23">
        <f t="shared" ref="D4:D13" si="3">($J$2*A4+C4*$K$2)</f>
        <v>4.5492647938984545</v>
      </c>
      <c r="E4" s="31">
        <f t="shared" si="1"/>
        <v>2.1840401023505616E-2</v>
      </c>
    </row>
    <row r="5" spans="1:19" ht="18.75" x14ac:dyDescent="0.3">
      <c r="A5" s="20">
        <f t="shared" si="0"/>
        <v>100</v>
      </c>
      <c r="B5" s="20">
        <v>4</v>
      </c>
      <c r="C5" s="20">
        <f t="shared" si="2"/>
        <v>1600</v>
      </c>
      <c r="D5" s="23">
        <f t="shared" si="3"/>
        <v>23.01368046378013</v>
      </c>
      <c r="E5" s="31">
        <f t="shared" si="1"/>
        <v>0.11048554725368094</v>
      </c>
    </row>
    <row r="6" spans="1:19" ht="18.75" x14ac:dyDescent="0.3">
      <c r="A6" s="20">
        <f t="shared" si="0"/>
        <v>60</v>
      </c>
      <c r="B6" s="20">
        <v>5</v>
      </c>
      <c r="C6" s="20">
        <f t="shared" si="2"/>
        <v>1500</v>
      </c>
      <c r="D6" s="23">
        <f t="shared" si="3"/>
        <v>19.863509451731009</v>
      </c>
      <c r="E6" s="31">
        <f t="shared" si="1"/>
        <v>9.5362005030319413E-2</v>
      </c>
    </row>
    <row r="7" spans="1:19" ht="18.75" x14ac:dyDescent="0.3">
      <c r="A7" s="20">
        <f t="shared" si="0"/>
        <v>80</v>
      </c>
      <c r="B7" s="20">
        <v>6</v>
      </c>
      <c r="C7" s="20">
        <f t="shared" si="2"/>
        <v>2880</v>
      </c>
      <c r="D7" s="23">
        <f t="shared" si="3"/>
        <v>36.352577477580937</v>
      </c>
      <c r="E7" s="31">
        <f t="shared" si="1"/>
        <v>0.17452377610845837</v>
      </c>
    </row>
    <row r="8" spans="1:19" ht="18.75" x14ac:dyDescent="0.3">
      <c r="A8" s="20">
        <f t="shared" si="0"/>
        <v>40</v>
      </c>
      <c r="B8" s="20">
        <v>7</v>
      </c>
      <c r="C8" s="20">
        <f t="shared" si="2"/>
        <v>1960</v>
      </c>
      <c r="D8" s="23">
        <f t="shared" si="3"/>
        <v>24.007319498421438</v>
      </c>
      <c r="E8" s="31">
        <f t="shared" si="1"/>
        <v>0.11525587300352112</v>
      </c>
    </row>
    <row r="9" spans="1:19" ht="18.75" x14ac:dyDescent="0.3">
      <c r="A9" s="20">
        <f t="shared" si="0"/>
        <v>40</v>
      </c>
      <c r="B9" s="20">
        <v>8</v>
      </c>
      <c r="C9" s="20">
        <f t="shared" si="2"/>
        <v>2560</v>
      </c>
      <c r="D9" s="23">
        <f t="shared" si="3"/>
        <v>30.73543191338025</v>
      </c>
      <c r="E9" s="31">
        <f t="shared" si="1"/>
        <v>0.14755662486808874</v>
      </c>
    </row>
    <row r="10" spans="1:19" ht="18.75" x14ac:dyDescent="0.3">
      <c r="A10" s="20">
        <f t="shared" si="0"/>
        <v>30</v>
      </c>
      <c r="B10" s="20">
        <v>9</v>
      </c>
      <c r="C10" s="20">
        <f t="shared" si="2"/>
        <v>2430</v>
      </c>
      <c r="D10" s="23">
        <f t="shared" si="3"/>
        <v>28.770469487750177</v>
      </c>
      <c r="E10" s="31">
        <f t="shared" si="1"/>
        <v>0.13812310773594902</v>
      </c>
    </row>
    <row r="11" spans="1:19" ht="18.75" x14ac:dyDescent="0.3">
      <c r="A11" s="20">
        <f t="shared" si="0"/>
        <v>20</v>
      </c>
      <c r="B11" s="20">
        <v>10</v>
      </c>
      <c r="C11" s="20">
        <f t="shared" si="2"/>
        <v>2000</v>
      </c>
      <c r="D11" s="23">
        <f>($J$2*A11+C11*$K$2)</f>
        <v>23.441450854640696</v>
      </c>
      <c r="E11" s="31">
        <f t="shared" si="1"/>
        <v>0.11253921467152547</v>
      </c>
    </row>
    <row r="12" spans="1:19" ht="18.75" x14ac:dyDescent="0.3">
      <c r="A12" s="20">
        <f t="shared" si="0"/>
        <v>10</v>
      </c>
      <c r="B12" s="20">
        <v>11</v>
      </c>
      <c r="C12" s="20">
        <f t="shared" si="2"/>
        <v>1210</v>
      </c>
      <c r="D12" s="23">
        <f t="shared" si="3"/>
        <v>14.075564772555932</v>
      </c>
      <c r="E12" s="31">
        <f t="shared" si="1"/>
        <v>6.7574870488361402E-2</v>
      </c>
    </row>
    <row r="13" spans="1:19" ht="18.75" x14ac:dyDescent="0.3">
      <c r="A13" s="20">
        <f t="shared" si="0"/>
        <v>0</v>
      </c>
      <c r="B13" s="20">
        <v>12</v>
      </c>
      <c r="C13" s="20">
        <f t="shared" si="2"/>
        <v>0</v>
      </c>
      <c r="D13" s="23">
        <f t="shared" si="3"/>
        <v>0</v>
      </c>
      <c r="E13" s="31">
        <f t="shared" si="1"/>
        <v>0</v>
      </c>
    </row>
    <row r="18" spans="1:3" x14ac:dyDescent="0.25">
      <c r="A18" t="s">
        <v>60</v>
      </c>
      <c r="B18" t="s">
        <v>1</v>
      </c>
      <c r="C18" t="s">
        <v>58</v>
      </c>
    </row>
    <row r="19" spans="1:3" x14ac:dyDescent="0.25">
      <c r="A19">
        <v>10</v>
      </c>
      <c r="B19">
        <v>1</v>
      </c>
      <c r="C19">
        <v>1</v>
      </c>
    </row>
    <row r="20" spans="1:3" x14ac:dyDescent="0.25">
      <c r="A20">
        <v>30</v>
      </c>
      <c r="B20">
        <v>2</v>
      </c>
    </row>
    <row r="21" spans="1:3" x14ac:dyDescent="0.25">
      <c r="A21">
        <v>30</v>
      </c>
      <c r="B21">
        <v>3</v>
      </c>
    </row>
    <row r="22" spans="1:3" x14ac:dyDescent="0.25">
      <c r="A22">
        <v>100</v>
      </c>
      <c r="B22">
        <v>4</v>
      </c>
    </row>
    <row r="23" spans="1:3" x14ac:dyDescent="0.25">
      <c r="A23">
        <v>60</v>
      </c>
      <c r="B23">
        <v>5</v>
      </c>
    </row>
    <row r="24" spans="1:3" x14ac:dyDescent="0.25">
      <c r="A24">
        <v>80</v>
      </c>
      <c r="B24">
        <v>6</v>
      </c>
    </row>
    <row r="25" spans="1:3" x14ac:dyDescent="0.25">
      <c r="A25">
        <v>40</v>
      </c>
      <c r="B25">
        <v>7</v>
      </c>
    </row>
    <row r="26" spans="1:3" x14ac:dyDescent="0.25">
      <c r="A26">
        <v>40</v>
      </c>
      <c r="B26">
        <v>8</v>
      </c>
    </row>
    <row r="27" spans="1:3" x14ac:dyDescent="0.25">
      <c r="A27">
        <v>30</v>
      </c>
      <c r="B27">
        <v>9</v>
      </c>
    </row>
    <row r="28" spans="1:3" x14ac:dyDescent="0.25">
      <c r="A28">
        <v>20</v>
      </c>
      <c r="B28">
        <v>10</v>
      </c>
    </row>
    <row r="29" spans="1:3" x14ac:dyDescent="0.25">
      <c r="A29">
        <v>10</v>
      </c>
      <c r="B29">
        <v>11</v>
      </c>
    </row>
    <row r="30" spans="1:3" x14ac:dyDescent="0.25">
      <c r="A30">
        <v>0</v>
      </c>
      <c r="B30">
        <v>12</v>
      </c>
    </row>
    <row r="953" spans="1:1" x14ac:dyDescent="0.25">
      <c r="A953" t="s">
        <v>12</v>
      </c>
    </row>
  </sheetData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960"/>
  <sheetViews>
    <sheetView zoomScale="80" zoomScaleNormal="80" workbookViewId="0">
      <selection activeCell="J29" sqref="J29"/>
    </sheetView>
  </sheetViews>
  <sheetFormatPr defaultRowHeight="15" x14ac:dyDescent="0.25"/>
  <cols>
    <col min="1" max="1" width="3.5703125" customWidth="1"/>
    <col min="2" max="2" width="5.7109375" customWidth="1"/>
    <col min="3" max="3" width="6.42578125" bestFit="1" customWidth="1"/>
    <col min="4" max="4" width="5.42578125" customWidth="1"/>
    <col min="5" max="5" width="11.5703125" bestFit="1" customWidth="1"/>
    <col min="8" max="8" width="7.28515625" customWidth="1"/>
    <col min="9" max="9" width="6.85546875" customWidth="1"/>
    <col min="10" max="10" width="7" customWidth="1"/>
    <col min="11" max="15" width="6.140625" customWidth="1"/>
    <col min="16" max="16" width="8" customWidth="1"/>
    <col min="17" max="17" width="6" customWidth="1"/>
    <col min="18" max="18" width="7.85546875" customWidth="1"/>
    <col min="19" max="19" width="14.7109375" customWidth="1"/>
    <col min="20" max="20" width="15" customWidth="1"/>
    <col min="21" max="21" width="13" bestFit="1" customWidth="1"/>
    <col min="22" max="23" width="3.7109375" customWidth="1"/>
    <col min="24" max="24" width="5.28515625" customWidth="1"/>
    <col min="25" max="25" width="5.85546875" customWidth="1"/>
    <col min="26" max="33" width="3.7109375" customWidth="1"/>
  </cols>
  <sheetData>
    <row r="1" spans="2:20" ht="24" customHeight="1" x14ac:dyDescent="0.3">
      <c r="B1" s="21" t="s">
        <v>59</v>
      </c>
      <c r="C1" s="21" t="s">
        <v>1</v>
      </c>
      <c r="D1" s="21" t="s">
        <v>2</v>
      </c>
      <c r="E1" s="21" t="s">
        <v>27</v>
      </c>
      <c r="G1" s="21" t="s">
        <v>5</v>
      </c>
      <c r="H1" s="21" t="s">
        <v>9</v>
      </c>
      <c r="I1" s="21" t="s">
        <v>7</v>
      </c>
      <c r="J1" s="21" t="s">
        <v>8</v>
      </c>
      <c r="K1" s="22" t="s">
        <v>10</v>
      </c>
      <c r="L1" s="22" t="s">
        <v>11</v>
      </c>
      <c r="M1" s="22"/>
      <c r="N1" s="22"/>
      <c r="O1" s="21" t="s">
        <v>0</v>
      </c>
      <c r="P1" s="21" t="s">
        <v>2</v>
      </c>
      <c r="Q1" s="21" t="s">
        <v>36</v>
      </c>
      <c r="R1" s="21" t="s">
        <v>3</v>
      </c>
      <c r="S1" s="21" t="s">
        <v>25</v>
      </c>
      <c r="T1" s="21" t="s">
        <v>26</v>
      </c>
    </row>
    <row r="2" spans="2:20" ht="24" customHeight="1" x14ac:dyDescent="0.3">
      <c r="B2" s="20">
        <v>0</v>
      </c>
      <c r="C2" s="20">
        <v>1</v>
      </c>
      <c r="D2" s="20">
        <f>C2*C2*B2</f>
        <v>0</v>
      </c>
      <c r="E2" s="23">
        <f>($K$2*B2+D2*$L$2)</f>
        <v>0</v>
      </c>
      <c r="G2">
        <v>1.605</v>
      </c>
      <c r="H2">
        <f>10^(-G2)</f>
        <v>2.4831331052955697E-2</v>
      </c>
      <c r="I2">
        <f>G2/2</f>
        <v>0.80249999999999999</v>
      </c>
      <c r="J2">
        <f>1-I2</f>
        <v>0.19750000000000001</v>
      </c>
      <c r="K2">
        <f>$H$2*$J$2*($P$2/$O$2)^(1.605/2)</f>
        <v>0.31865122693984754</v>
      </c>
      <c r="L2">
        <f>$H$2*$I$2*($P$2/$O$2)^((1.605/2)-1)</f>
        <v>7.1337339224947565E-3</v>
      </c>
      <c r="O2">
        <f>SUM(B2:B960)</f>
        <v>300</v>
      </c>
      <c r="P2">
        <f>SUM(D2:D960)</f>
        <v>54450</v>
      </c>
      <c r="Q2">
        <f>P2*0.005454154</f>
        <v>296.9786853</v>
      </c>
      <c r="R2">
        <f>SQRT(P2/O2)</f>
        <v>13.47219358530748</v>
      </c>
      <c r="S2" s="28">
        <f>SUM(E2:E26)</f>
        <v>484.02718016179375</v>
      </c>
      <c r="T2" s="1">
        <f>O2*(R2/10)^G2</f>
        <v>484.02718016179381</v>
      </c>
    </row>
    <row r="3" spans="2:20" ht="24.75" customHeight="1" x14ac:dyDescent="0.3">
      <c r="B3" s="20">
        <v>60</v>
      </c>
      <c r="C3" s="20">
        <v>2</v>
      </c>
      <c r="D3" s="20">
        <f>C3*C3*B3</f>
        <v>240</v>
      </c>
      <c r="E3" s="23">
        <f>($K$2*B3+D3*$L$2)</f>
        <v>20.831169757789596</v>
      </c>
    </row>
    <row r="4" spans="2:20" ht="22.5" customHeight="1" x14ac:dyDescent="0.3">
      <c r="B4" s="20">
        <v>80</v>
      </c>
      <c r="C4" s="20">
        <v>3</v>
      </c>
      <c r="D4" s="20">
        <f t="shared" ref="D4:D26" si="0">C4*C4*B4</f>
        <v>720</v>
      </c>
      <c r="E4" s="23">
        <f t="shared" ref="E4:E26" si="1">($K$2*B4+D4*$L$2)</f>
        <v>30.628386579384028</v>
      </c>
    </row>
    <row r="5" spans="2:20" ht="23.25" customHeight="1" x14ac:dyDescent="0.3">
      <c r="B5" s="20">
        <v>60</v>
      </c>
      <c r="C5" s="20">
        <v>4</v>
      </c>
      <c r="D5" s="20">
        <f t="shared" si="0"/>
        <v>960</v>
      </c>
      <c r="E5" s="23">
        <f t="shared" si="1"/>
        <v>25.967458181985819</v>
      </c>
    </row>
    <row r="6" spans="2:20" ht="21" customHeight="1" x14ac:dyDescent="0.3">
      <c r="B6" s="20">
        <v>0</v>
      </c>
      <c r="C6" s="20">
        <v>5</v>
      </c>
      <c r="D6" s="20">
        <f t="shared" si="0"/>
        <v>0</v>
      </c>
      <c r="E6" s="23">
        <f t="shared" si="1"/>
        <v>0</v>
      </c>
    </row>
    <row r="7" spans="2:20" ht="23.25" customHeight="1" x14ac:dyDescent="0.3">
      <c r="B7" s="20">
        <v>0</v>
      </c>
      <c r="C7" s="20">
        <v>6</v>
      </c>
      <c r="D7" s="20">
        <f t="shared" si="0"/>
        <v>0</v>
      </c>
      <c r="E7" s="23">
        <f t="shared" si="1"/>
        <v>0</v>
      </c>
    </row>
    <row r="8" spans="2:20" ht="24" customHeight="1" x14ac:dyDescent="0.3">
      <c r="B8" s="20">
        <v>0</v>
      </c>
      <c r="C8" s="20">
        <v>7</v>
      </c>
      <c r="D8" s="20">
        <f t="shared" si="0"/>
        <v>0</v>
      </c>
      <c r="E8" s="23">
        <f t="shared" si="1"/>
        <v>0</v>
      </c>
    </row>
    <row r="9" spans="2:20" ht="24" customHeight="1" x14ac:dyDescent="0.3">
      <c r="B9" s="20">
        <v>0</v>
      </c>
      <c r="C9" s="20">
        <v>8</v>
      </c>
      <c r="D9" s="20">
        <f t="shared" si="0"/>
        <v>0</v>
      </c>
      <c r="E9" s="23">
        <f t="shared" si="1"/>
        <v>0</v>
      </c>
    </row>
    <row r="10" spans="2:20" ht="24" customHeight="1" x14ac:dyDescent="0.3">
      <c r="B10" s="20">
        <v>0</v>
      </c>
      <c r="C10" s="20">
        <v>9</v>
      </c>
      <c r="D10" s="20">
        <f t="shared" si="0"/>
        <v>0</v>
      </c>
      <c r="E10" s="23">
        <f t="shared" si="1"/>
        <v>0</v>
      </c>
    </row>
    <row r="11" spans="2:20" ht="24" customHeight="1" x14ac:dyDescent="0.3">
      <c r="B11" s="20">
        <v>0</v>
      </c>
      <c r="C11" s="20">
        <v>10</v>
      </c>
      <c r="D11" s="20">
        <f t="shared" si="0"/>
        <v>0</v>
      </c>
      <c r="E11" s="23">
        <f>($K$2*B11+D11*$L$2)</f>
        <v>0</v>
      </c>
    </row>
    <row r="12" spans="2:20" ht="24" customHeight="1" x14ac:dyDescent="0.3">
      <c r="B12" s="20">
        <v>0</v>
      </c>
      <c r="C12" s="20">
        <v>11</v>
      </c>
      <c r="D12" s="20">
        <f t="shared" si="0"/>
        <v>0</v>
      </c>
      <c r="E12" s="23">
        <f t="shared" si="1"/>
        <v>0</v>
      </c>
    </row>
    <row r="13" spans="2:20" ht="24" customHeight="1" x14ac:dyDescent="0.3">
      <c r="B13" s="20">
        <v>0</v>
      </c>
      <c r="C13" s="20">
        <v>12</v>
      </c>
      <c r="D13" s="20">
        <f t="shared" si="0"/>
        <v>0</v>
      </c>
      <c r="E13" s="23">
        <f t="shared" si="1"/>
        <v>0</v>
      </c>
    </row>
    <row r="14" spans="2:20" ht="24" customHeight="1" x14ac:dyDescent="0.3">
      <c r="B14" s="20">
        <v>0</v>
      </c>
      <c r="C14" s="20">
        <v>13</v>
      </c>
      <c r="D14" s="20">
        <f t="shared" si="0"/>
        <v>0</v>
      </c>
      <c r="E14" s="23">
        <f t="shared" si="1"/>
        <v>0</v>
      </c>
    </row>
    <row r="15" spans="2:20" ht="24" customHeight="1" x14ac:dyDescent="0.3">
      <c r="B15" s="20">
        <v>0</v>
      </c>
      <c r="C15" s="20">
        <v>14</v>
      </c>
      <c r="D15" s="20">
        <f t="shared" si="0"/>
        <v>0</v>
      </c>
      <c r="E15" s="23">
        <f t="shared" si="1"/>
        <v>0</v>
      </c>
    </row>
    <row r="16" spans="2:20" ht="24" customHeight="1" x14ac:dyDescent="0.3">
      <c r="B16" s="20">
        <v>0</v>
      </c>
      <c r="C16" s="20">
        <v>15</v>
      </c>
      <c r="D16" s="20">
        <f t="shared" si="0"/>
        <v>0</v>
      </c>
      <c r="E16" s="23">
        <f t="shared" si="1"/>
        <v>0</v>
      </c>
    </row>
    <row r="17" spans="2:5" ht="24" customHeight="1" x14ac:dyDescent="0.3">
      <c r="B17" s="20">
        <v>0</v>
      </c>
      <c r="C17" s="20">
        <v>16</v>
      </c>
      <c r="D17" s="20">
        <f t="shared" si="0"/>
        <v>0</v>
      </c>
      <c r="E17" s="23">
        <f t="shared" si="1"/>
        <v>0</v>
      </c>
    </row>
    <row r="18" spans="2:5" ht="24" customHeight="1" x14ac:dyDescent="0.3">
      <c r="B18" s="20">
        <v>0</v>
      </c>
      <c r="C18" s="20">
        <v>17</v>
      </c>
      <c r="D18" s="20">
        <f t="shared" si="0"/>
        <v>0</v>
      </c>
      <c r="E18" s="23">
        <f t="shared" si="1"/>
        <v>0</v>
      </c>
    </row>
    <row r="19" spans="2:5" ht="24" customHeight="1" x14ac:dyDescent="0.3">
      <c r="B19" s="20">
        <v>0</v>
      </c>
      <c r="C19" s="20">
        <v>18</v>
      </c>
      <c r="D19" s="20">
        <f t="shared" si="0"/>
        <v>0</v>
      </c>
      <c r="E19" s="23">
        <f t="shared" si="1"/>
        <v>0</v>
      </c>
    </row>
    <row r="20" spans="2:5" ht="24" customHeight="1" x14ac:dyDescent="0.3">
      <c r="B20" s="20">
        <v>0</v>
      </c>
      <c r="C20" s="20">
        <v>19</v>
      </c>
      <c r="D20" s="20">
        <f t="shared" si="0"/>
        <v>0</v>
      </c>
      <c r="E20" s="23">
        <f t="shared" si="1"/>
        <v>0</v>
      </c>
    </row>
    <row r="21" spans="2:5" ht="24" customHeight="1" x14ac:dyDescent="0.3">
      <c r="B21" s="20">
        <v>0</v>
      </c>
      <c r="C21" s="20">
        <v>20</v>
      </c>
      <c r="D21" s="20">
        <f t="shared" si="0"/>
        <v>0</v>
      </c>
      <c r="E21" s="23">
        <f t="shared" si="1"/>
        <v>0</v>
      </c>
    </row>
    <row r="22" spans="2:5" ht="24" customHeight="1" x14ac:dyDescent="0.3">
      <c r="B22" s="20">
        <v>10</v>
      </c>
      <c r="C22" s="20">
        <v>21</v>
      </c>
      <c r="D22" s="20">
        <f t="shared" si="0"/>
        <v>4410</v>
      </c>
      <c r="E22" s="23">
        <f t="shared" si="1"/>
        <v>34.646278867600351</v>
      </c>
    </row>
    <row r="23" spans="2:5" ht="24" customHeight="1" x14ac:dyDescent="0.3">
      <c r="B23" s="20">
        <v>20</v>
      </c>
      <c r="C23" s="20">
        <v>22</v>
      </c>
      <c r="D23" s="20">
        <f t="shared" si="0"/>
        <v>9680</v>
      </c>
      <c r="E23" s="23">
        <f t="shared" si="1"/>
        <v>75.427568908546192</v>
      </c>
    </row>
    <row r="24" spans="2:5" ht="24" customHeight="1" x14ac:dyDescent="0.3">
      <c r="B24" s="20">
        <v>40</v>
      </c>
      <c r="C24" s="20">
        <v>23</v>
      </c>
      <c r="D24" s="20">
        <f t="shared" si="0"/>
        <v>21160</v>
      </c>
      <c r="E24" s="23">
        <f t="shared" si="1"/>
        <v>163.69585887758296</v>
      </c>
    </row>
    <row r="25" spans="2:5" ht="24" customHeight="1" x14ac:dyDescent="0.3">
      <c r="B25" s="20">
        <v>30</v>
      </c>
      <c r="C25" s="20">
        <v>24</v>
      </c>
      <c r="D25" s="20">
        <f t="shared" si="0"/>
        <v>17280</v>
      </c>
      <c r="E25" s="23">
        <f t="shared" si="1"/>
        <v>132.83045898890481</v>
      </c>
    </row>
    <row r="26" spans="2:5" ht="24" customHeight="1" x14ac:dyDescent="0.3">
      <c r="B26" s="20">
        <v>0</v>
      </c>
      <c r="C26" s="20">
        <v>25</v>
      </c>
      <c r="D26" s="20">
        <f t="shared" si="0"/>
        <v>0</v>
      </c>
      <c r="E26" s="23">
        <f t="shared" si="1"/>
        <v>0</v>
      </c>
    </row>
    <row r="960" spans="2:2" x14ac:dyDescent="0.25">
      <c r="B960" t="s">
        <v>12</v>
      </c>
    </row>
  </sheetData>
  <pageMargins left="0.7" right="0.7" top="0.75" bottom="0.75" header="0.3" footer="0.3"/>
  <pageSetup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4" name="Spinner 1">
              <controlPr defaultSize="0" autoPict="0">
                <anchor moveWithCells="1" sizeWithCells="1">
                  <from>
                    <xdr:col>0</xdr:col>
                    <xdr:colOff>57150</xdr:colOff>
                    <xdr:row>1</xdr:row>
                    <xdr:rowOff>28575</xdr:rowOff>
                  </from>
                  <to>
                    <xdr:col>0</xdr:col>
                    <xdr:colOff>190500</xdr:colOff>
                    <xdr:row>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5" name="Spinner 3">
              <controlPr defaultSize="0" autoPict="0">
                <anchor moveWithCells="1">
                  <from>
                    <xdr:col>0</xdr:col>
                    <xdr:colOff>57150</xdr:colOff>
                    <xdr:row>2</xdr:row>
                    <xdr:rowOff>28575</xdr:rowOff>
                  </from>
                  <to>
                    <xdr:col>0</xdr:col>
                    <xdr:colOff>190500</xdr:colOff>
                    <xdr:row>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7" r:id="rId6" name="Spinner 5">
              <controlPr defaultSize="0" autoPict="0">
                <anchor moveWithCells="1">
                  <from>
                    <xdr:col>0</xdr:col>
                    <xdr:colOff>57150</xdr:colOff>
                    <xdr:row>3</xdr:row>
                    <xdr:rowOff>28575</xdr:rowOff>
                  </from>
                  <to>
                    <xdr:col>0</xdr:col>
                    <xdr:colOff>190500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9" r:id="rId7" name="Spinner 7">
              <controlPr defaultSize="0" autoPict="0">
                <anchor moveWithCells="1">
                  <from>
                    <xdr:col>0</xdr:col>
                    <xdr:colOff>57150</xdr:colOff>
                    <xdr:row>4</xdr:row>
                    <xdr:rowOff>28575</xdr:rowOff>
                  </from>
                  <to>
                    <xdr:col>0</xdr:col>
                    <xdr:colOff>190500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0" r:id="rId8" name="Spinner 8">
              <controlPr defaultSize="0" autoPict="0">
                <anchor moveWithCells="1">
                  <from>
                    <xdr:col>0</xdr:col>
                    <xdr:colOff>57150</xdr:colOff>
                    <xdr:row>5</xdr:row>
                    <xdr:rowOff>28575</xdr:rowOff>
                  </from>
                  <to>
                    <xdr:col>0</xdr:col>
                    <xdr:colOff>190500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1" r:id="rId9" name="Spinner 9">
              <controlPr defaultSize="0" autoPict="0">
                <anchor moveWithCells="1">
                  <from>
                    <xdr:col>0</xdr:col>
                    <xdr:colOff>57150</xdr:colOff>
                    <xdr:row>6</xdr:row>
                    <xdr:rowOff>28575</xdr:rowOff>
                  </from>
                  <to>
                    <xdr:col>0</xdr:col>
                    <xdr:colOff>190500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2" r:id="rId10" name="Spinner 10">
              <controlPr defaultSize="0" autoPict="0">
                <anchor moveWithCells="1">
                  <from>
                    <xdr:col>0</xdr:col>
                    <xdr:colOff>57150</xdr:colOff>
                    <xdr:row>7</xdr:row>
                    <xdr:rowOff>28575</xdr:rowOff>
                  </from>
                  <to>
                    <xdr:col>0</xdr:col>
                    <xdr:colOff>190500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3" r:id="rId11" name="Spinner 11">
              <controlPr defaultSize="0" autoPict="0">
                <anchor moveWithCells="1">
                  <from>
                    <xdr:col>0</xdr:col>
                    <xdr:colOff>57150</xdr:colOff>
                    <xdr:row>8</xdr:row>
                    <xdr:rowOff>28575</xdr:rowOff>
                  </from>
                  <to>
                    <xdr:col>0</xdr:col>
                    <xdr:colOff>190500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4" r:id="rId12" name="Spinner 12">
              <controlPr defaultSize="0" autoPict="0">
                <anchor moveWithCells="1">
                  <from>
                    <xdr:col>0</xdr:col>
                    <xdr:colOff>57150</xdr:colOff>
                    <xdr:row>9</xdr:row>
                    <xdr:rowOff>28575</xdr:rowOff>
                  </from>
                  <to>
                    <xdr:col>0</xdr:col>
                    <xdr:colOff>190500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5" r:id="rId13" name="Spinner 13">
              <controlPr defaultSize="0" autoPict="0">
                <anchor moveWithCells="1">
                  <from>
                    <xdr:col>0</xdr:col>
                    <xdr:colOff>57150</xdr:colOff>
                    <xdr:row>10</xdr:row>
                    <xdr:rowOff>28575</xdr:rowOff>
                  </from>
                  <to>
                    <xdr:col>0</xdr:col>
                    <xdr:colOff>190500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6" r:id="rId14" name="Spinner 14">
              <controlPr defaultSize="0" autoPict="0">
                <anchor moveWithCells="1">
                  <from>
                    <xdr:col>0</xdr:col>
                    <xdr:colOff>57150</xdr:colOff>
                    <xdr:row>11</xdr:row>
                    <xdr:rowOff>28575</xdr:rowOff>
                  </from>
                  <to>
                    <xdr:col>0</xdr:col>
                    <xdr:colOff>190500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8" r:id="rId15" name="Spinner 16">
              <controlPr defaultSize="0" autoPict="0">
                <anchor moveWithCells="1">
                  <from>
                    <xdr:col>0</xdr:col>
                    <xdr:colOff>57150</xdr:colOff>
                    <xdr:row>12</xdr:row>
                    <xdr:rowOff>28575</xdr:rowOff>
                  </from>
                  <to>
                    <xdr:col>0</xdr:col>
                    <xdr:colOff>190500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9" r:id="rId16" name="Spinner 17">
              <controlPr defaultSize="0" autoPict="0">
                <anchor moveWithCells="1">
                  <from>
                    <xdr:col>0</xdr:col>
                    <xdr:colOff>57150</xdr:colOff>
                    <xdr:row>13</xdr:row>
                    <xdr:rowOff>28575</xdr:rowOff>
                  </from>
                  <to>
                    <xdr:col>0</xdr:col>
                    <xdr:colOff>190500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0" r:id="rId17" name="Spinner 18">
              <controlPr defaultSize="0" autoPict="0">
                <anchor moveWithCells="1">
                  <from>
                    <xdr:col>0</xdr:col>
                    <xdr:colOff>57150</xdr:colOff>
                    <xdr:row>14</xdr:row>
                    <xdr:rowOff>28575</xdr:rowOff>
                  </from>
                  <to>
                    <xdr:col>0</xdr:col>
                    <xdr:colOff>190500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2" r:id="rId18" name="Spinner 20">
              <controlPr defaultSize="0" autoPict="0">
                <anchor moveWithCells="1">
                  <from>
                    <xdr:col>0</xdr:col>
                    <xdr:colOff>57150</xdr:colOff>
                    <xdr:row>15</xdr:row>
                    <xdr:rowOff>28575</xdr:rowOff>
                  </from>
                  <to>
                    <xdr:col>0</xdr:col>
                    <xdr:colOff>190500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3" r:id="rId19" name="Spinner 21">
              <controlPr defaultSize="0" autoPict="0">
                <anchor moveWithCells="1">
                  <from>
                    <xdr:col>0</xdr:col>
                    <xdr:colOff>57150</xdr:colOff>
                    <xdr:row>16</xdr:row>
                    <xdr:rowOff>28575</xdr:rowOff>
                  </from>
                  <to>
                    <xdr:col>0</xdr:col>
                    <xdr:colOff>190500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4" r:id="rId20" name="Spinner 22">
              <controlPr defaultSize="0" autoPict="0">
                <anchor moveWithCells="1">
                  <from>
                    <xdr:col>0</xdr:col>
                    <xdr:colOff>57150</xdr:colOff>
                    <xdr:row>17</xdr:row>
                    <xdr:rowOff>28575</xdr:rowOff>
                  </from>
                  <to>
                    <xdr:col>0</xdr:col>
                    <xdr:colOff>190500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5" r:id="rId21" name="Spinner 23">
              <controlPr defaultSize="0" autoPict="0">
                <anchor moveWithCells="1">
                  <from>
                    <xdr:col>0</xdr:col>
                    <xdr:colOff>57150</xdr:colOff>
                    <xdr:row>18</xdr:row>
                    <xdr:rowOff>28575</xdr:rowOff>
                  </from>
                  <to>
                    <xdr:col>0</xdr:col>
                    <xdr:colOff>190500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6" r:id="rId22" name="Spinner 24">
              <controlPr defaultSize="0" autoPict="0">
                <anchor moveWithCells="1">
                  <from>
                    <xdr:col>0</xdr:col>
                    <xdr:colOff>57150</xdr:colOff>
                    <xdr:row>19</xdr:row>
                    <xdr:rowOff>28575</xdr:rowOff>
                  </from>
                  <to>
                    <xdr:col>0</xdr:col>
                    <xdr:colOff>190500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7" r:id="rId23" name="Spinner 25">
              <controlPr defaultSize="0" autoPict="0">
                <anchor moveWithCells="1">
                  <from>
                    <xdr:col>0</xdr:col>
                    <xdr:colOff>57150</xdr:colOff>
                    <xdr:row>20</xdr:row>
                    <xdr:rowOff>28575</xdr:rowOff>
                  </from>
                  <to>
                    <xdr:col>0</xdr:col>
                    <xdr:colOff>190500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8" r:id="rId24" name="Spinner 26">
              <controlPr defaultSize="0" autoPict="0">
                <anchor moveWithCells="1">
                  <from>
                    <xdr:col>0</xdr:col>
                    <xdr:colOff>57150</xdr:colOff>
                    <xdr:row>21</xdr:row>
                    <xdr:rowOff>28575</xdr:rowOff>
                  </from>
                  <to>
                    <xdr:col>0</xdr:col>
                    <xdr:colOff>190500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0" r:id="rId25" name="Spinner 28">
              <controlPr defaultSize="0" autoPict="0">
                <anchor moveWithCells="1">
                  <from>
                    <xdr:col>0</xdr:col>
                    <xdr:colOff>57150</xdr:colOff>
                    <xdr:row>22</xdr:row>
                    <xdr:rowOff>28575</xdr:rowOff>
                  </from>
                  <to>
                    <xdr:col>0</xdr:col>
                    <xdr:colOff>190500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1" r:id="rId26" name="Spinner 29">
              <controlPr defaultSize="0" autoPict="0">
                <anchor moveWithCells="1">
                  <from>
                    <xdr:col>0</xdr:col>
                    <xdr:colOff>57150</xdr:colOff>
                    <xdr:row>23</xdr:row>
                    <xdr:rowOff>28575</xdr:rowOff>
                  </from>
                  <to>
                    <xdr:col>0</xdr:col>
                    <xdr:colOff>190500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2" r:id="rId27" name="Spinner 30">
              <controlPr defaultSize="0" autoPict="0">
                <anchor moveWithCells="1">
                  <from>
                    <xdr:col>0</xdr:col>
                    <xdr:colOff>57150</xdr:colOff>
                    <xdr:row>24</xdr:row>
                    <xdr:rowOff>28575</xdr:rowOff>
                  </from>
                  <to>
                    <xdr:col>0</xdr:col>
                    <xdr:colOff>190500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3" r:id="rId28" name="Spinner 31">
              <controlPr defaultSize="0" autoPict="0">
                <anchor moveWithCells="1">
                  <from>
                    <xdr:col>0</xdr:col>
                    <xdr:colOff>57150</xdr:colOff>
                    <xdr:row>25</xdr:row>
                    <xdr:rowOff>28575</xdr:rowOff>
                  </from>
                  <to>
                    <xdr:col>0</xdr:col>
                    <xdr:colOff>190500</xdr:colOff>
                    <xdr:row>25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19"/>
  <sheetViews>
    <sheetView zoomScale="80" zoomScaleNormal="80" workbookViewId="0">
      <selection activeCell="Z21" sqref="Z21"/>
    </sheetView>
  </sheetViews>
  <sheetFormatPr defaultRowHeight="15" x14ac:dyDescent="0.25"/>
  <sheetData>
    <row r="2" spans="1:1" ht="36" x14ac:dyDescent="0.55000000000000004">
      <c r="A2" s="16" t="s">
        <v>61</v>
      </c>
    </row>
    <row r="3" spans="1:1" ht="36" x14ac:dyDescent="0.55000000000000004">
      <c r="A3" s="16"/>
    </row>
    <row r="4" spans="1:1" ht="10.5" customHeight="1" x14ac:dyDescent="0.55000000000000004">
      <c r="A4" s="16"/>
    </row>
    <row r="5" spans="1:1" ht="36" x14ac:dyDescent="0.55000000000000004">
      <c r="A5" s="16"/>
    </row>
    <row r="7" spans="1:1" ht="36" x14ac:dyDescent="0.55000000000000004">
      <c r="A7" s="16"/>
    </row>
    <row r="8" spans="1:1" ht="36" x14ac:dyDescent="0.55000000000000004">
      <c r="A8" s="16"/>
    </row>
    <row r="9" spans="1:1" ht="36" x14ac:dyDescent="0.55000000000000004">
      <c r="A9" s="16" t="s">
        <v>62</v>
      </c>
    </row>
    <row r="10" spans="1:1" ht="20.25" customHeight="1" x14ac:dyDescent="0.25"/>
    <row r="11" spans="1:1" ht="20.25" customHeight="1" x14ac:dyDescent="0.25"/>
    <row r="12" spans="1:1" ht="20.25" customHeight="1" x14ac:dyDescent="0.4">
      <c r="A12" s="15"/>
    </row>
    <row r="14" spans="1:1" ht="26.25" x14ac:dyDescent="0.4">
      <c r="A14" s="18"/>
    </row>
    <row r="15" spans="1:1" ht="26.25" x14ac:dyDescent="0.4">
      <c r="A15" s="18"/>
    </row>
    <row r="16" spans="1:1" ht="36" x14ac:dyDescent="0.55000000000000004">
      <c r="A16" s="16" t="s">
        <v>43</v>
      </c>
    </row>
    <row r="18" spans="1:9" ht="26.25" x14ac:dyDescent="0.4">
      <c r="A18" s="15"/>
    </row>
    <row r="19" spans="1:9" x14ac:dyDescent="0.25">
      <c r="I19" t="s">
        <v>63</v>
      </c>
    </row>
  </sheetData>
  <pageMargins left="0.7" right="0.7" top="0.75" bottom="0.75" header="0.3" footer="0.3"/>
  <pageSetup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Equation.DSMT4" shapeId="34826" r:id="rId4">
          <objectPr defaultSize="0" autoPict="0" r:id="rId5">
            <anchor moveWithCells="1">
              <from>
                <xdr:col>4</xdr:col>
                <xdr:colOff>609600</xdr:colOff>
                <xdr:row>2</xdr:row>
                <xdr:rowOff>285750</xdr:rowOff>
              </from>
              <to>
                <xdr:col>9</xdr:col>
                <xdr:colOff>514350</xdr:colOff>
                <xdr:row>6</xdr:row>
                <xdr:rowOff>190500</xdr:rowOff>
              </to>
            </anchor>
          </objectPr>
        </oleObject>
      </mc:Choice>
      <mc:Fallback>
        <oleObject progId="Equation.DSMT4" shapeId="34826" r:id="rId4"/>
      </mc:Fallback>
    </mc:AlternateContent>
    <mc:AlternateContent xmlns:mc="http://schemas.openxmlformats.org/markup-compatibility/2006">
      <mc:Choice Requires="x14">
        <oleObject progId="Equation.DSMT4" shapeId="34827" r:id="rId6">
          <objectPr defaultSize="0" autoPict="0" r:id="rId7">
            <anchor moveWithCells="1">
              <from>
                <xdr:col>3</xdr:col>
                <xdr:colOff>581025</xdr:colOff>
                <xdr:row>10</xdr:row>
                <xdr:rowOff>0</xdr:rowOff>
              </from>
              <to>
                <xdr:col>11</xdr:col>
                <xdr:colOff>438150</xdr:colOff>
                <xdr:row>14</xdr:row>
                <xdr:rowOff>0</xdr:rowOff>
              </to>
            </anchor>
          </objectPr>
        </oleObject>
      </mc:Choice>
      <mc:Fallback>
        <oleObject progId="Equation.DSMT4" shapeId="34827" r:id="rId6"/>
      </mc:Fallback>
    </mc:AlternateContent>
    <mc:AlternateContent xmlns:mc="http://schemas.openxmlformats.org/markup-compatibility/2006">
      <mc:Choice Requires="x14">
        <oleObject progId="Equation.DSMT4" shapeId="34828" r:id="rId8">
          <objectPr defaultSize="0" autoPict="0" r:id="rId9">
            <anchor moveWithCells="1">
              <from>
                <xdr:col>2</xdr:col>
                <xdr:colOff>57150</xdr:colOff>
                <xdr:row>16</xdr:row>
                <xdr:rowOff>190500</xdr:rowOff>
              </from>
              <to>
                <xdr:col>7</xdr:col>
                <xdr:colOff>523875</xdr:colOff>
                <xdr:row>21</xdr:row>
                <xdr:rowOff>95250</xdr:rowOff>
              </to>
            </anchor>
          </objectPr>
        </oleObject>
      </mc:Choice>
      <mc:Fallback>
        <oleObject progId="Equation.DSMT4" shapeId="34828" r:id="rId8"/>
      </mc:Fallback>
    </mc:AlternateContent>
    <mc:AlternateContent xmlns:mc="http://schemas.openxmlformats.org/markup-compatibility/2006">
      <mc:Choice Requires="x14">
        <oleObject progId="Equation.DSMT4" shapeId="34830" r:id="rId10">
          <objectPr defaultSize="0" autoPict="0" r:id="rId11">
            <anchor moveWithCells="1">
              <from>
                <xdr:col>9</xdr:col>
                <xdr:colOff>0</xdr:colOff>
                <xdr:row>17</xdr:row>
                <xdr:rowOff>0</xdr:rowOff>
              </from>
              <to>
                <xdr:col>15</xdr:col>
                <xdr:colOff>19050</xdr:colOff>
                <xdr:row>21</xdr:row>
                <xdr:rowOff>85725</xdr:rowOff>
              </to>
            </anchor>
          </objectPr>
        </oleObject>
      </mc:Choice>
      <mc:Fallback>
        <oleObject progId="Equation.DSMT4" shapeId="34830" r:id="rId10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X960"/>
  <sheetViews>
    <sheetView zoomScale="70" zoomScaleNormal="70" workbookViewId="0">
      <selection activeCell="F2" sqref="F2"/>
    </sheetView>
  </sheetViews>
  <sheetFormatPr defaultRowHeight="15" x14ac:dyDescent="0.25"/>
  <cols>
    <col min="1" max="1" width="3.5703125" customWidth="1"/>
    <col min="2" max="2" width="5.7109375" customWidth="1"/>
    <col min="3" max="3" width="6.42578125" bestFit="1" customWidth="1"/>
    <col min="4" max="4" width="5.42578125" customWidth="1"/>
    <col min="5" max="5" width="11.5703125" bestFit="1" customWidth="1"/>
    <col min="6" max="6" width="14.140625" bestFit="1" customWidth="1"/>
    <col min="7" max="7" width="19.140625" bestFit="1" customWidth="1"/>
    <col min="10" max="10" width="7.28515625" customWidth="1"/>
    <col min="11" max="11" width="6.85546875" customWidth="1"/>
    <col min="12" max="12" width="7" customWidth="1"/>
    <col min="13" max="13" width="9.42578125" customWidth="1"/>
    <col min="14" max="14" width="11" customWidth="1"/>
    <col min="15" max="15" width="12" bestFit="1" customWidth="1"/>
    <col min="16" max="16" width="12.28515625" customWidth="1"/>
    <col min="17" max="19" width="6.140625" customWidth="1"/>
    <col min="20" max="20" width="8" customWidth="1"/>
    <col min="21" max="21" width="6" customWidth="1"/>
    <col min="22" max="22" width="7.85546875" customWidth="1"/>
    <col min="23" max="23" width="14.7109375" customWidth="1"/>
    <col min="24" max="24" width="19.140625" bestFit="1" customWidth="1"/>
    <col min="25" max="25" width="13" bestFit="1" customWidth="1"/>
    <col min="26" max="27" width="3.7109375" customWidth="1"/>
    <col min="28" max="28" width="5.28515625" customWidth="1"/>
    <col min="29" max="29" width="5.85546875" customWidth="1"/>
    <col min="30" max="37" width="3.7109375" customWidth="1"/>
  </cols>
  <sheetData>
    <row r="1" spans="2:24" ht="24" customHeight="1" x14ac:dyDescent="0.3">
      <c r="B1" s="21" t="s">
        <v>59</v>
      </c>
      <c r="C1" s="21" t="s">
        <v>1</v>
      </c>
      <c r="D1" s="21" t="s">
        <v>2</v>
      </c>
      <c r="E1" s="21" t="s">
        <v>64</v>
      </c>
      <c r="F1" s="21" t="s">
        <v>67</v>
      </c>
      <c r="G1" s="21" t="s">
        <v>68</v>
      </c>
      <c r="I1" s="21" t="s">
        <v>5</v>
      </c>
      <c r="J1" s="21" t="s">
        <v>9</v>
      </c>
      <c r="K1" s="21" t="s">
        <v>7</v>
      </c>
      <c r="L1" s="21" t="s">
        <v>8</v>
      </c>
      <c r="M1" s="22" t="s">
        <v>34</v>
      </c>
      <c r="N1" s="22" t="s">
        <v>35</v>
      </c>
      <c r="O1" s="22" t="s">
        <v>65</v>
      </c>
      <c r="P1" s="22" t="s">
        <v>66</v>
      </c>
      <c r="Q1" s="22"/>
      <c r="R1" s="22"/>
      <c r="S1" s="21" t="s">
        <v>0</v>
      </c>
      <c r="T1" s="21" t="s">
        <v>2</v>
      </c>
      <c r="U1" s="21" t="s">
        <v>36</v>
      </c>
      <c r="V1" s="21" t="s">
        <v>3</v>
      </c>
      <c r="W1" s="21" t="s">
        <v>4</v>
      </c>
      <c r="X1" s="21" t="s">
        <v>68</v>
      </c>
    </row>
    <row r="2" spans="2:24" ht="24" customHeight="1" x14ac:dyDescent="0.3">
      <c r="B2" s="20">
        <v>0</v>
      </c>
      <c r="C2" s="20">
        <v>1</v>
      </c>
      <c r="D2" s="20">
        <f>C2*C2*B2</f>
        <v>0</v>
      </c>
      <c r="E2" s="23">
        <f>($M$2*B2+D2*$N$2)</f>
        <v>0</v>
      </c>
      <c r="F2" s="23">
        <f>$O$2*B2+$P$2 *( D2 * 0.005454154)</f>
        <v>0</v>
      </c>
      <c r="G2" s="23">
        <f>B2*(C2/10)^$I$2</f>
        <v>0</v>
      </c>
      <c r="I2">
        <v>1.605</v>
      </c>
      <c r="J2">
        <f>10^(-I2)</f>
        <v>2.4831331052955697E-2</v>
      </c>
      <c r="K2">
        <f>I2/2</f>
        <v>0.80249999999999999</v>
      </c>
      <c r="L2">
        <f>1-K2</f>
        <v>0.19750000000000001</v>
      </c>
      <c r="M2">
        <f>$J$2*$L$2*($T$2/$S$2)^(1.605/2)</f>
        <v>0.29585599041434107</v>
      </c>
      <c r="N2">
        <f>$J$2*$K$2*($T$2/$S$2)^((1.605/2)-1)</f>
        <v>7.2652437103197772E-3</v>
      </c>
      <c r="O2">
        <f>(1-$K$2) * (24/10)^$I$2 * 3.14159^(-$K$2) * $S$2 ^ (-$K$2) * $U$2^($K$2)</f>
        <v>0.29585619476806363</v>
      </c>
      <c r="P2">
        <f>($K$2) * (24/10)^$I$2 * 3.14159^(-$K$2) * $S$2 ^ ($L$2) * $U$2^(-($L$2))</f>
        <v>1.3320578642573526</v>
      </c>
      <c r="S2">
        <f>SUM(B2:B26)</f>
        <v>730</v>
      </c>
      <c r="T2">
        <f>SUM(D2:D26)</f>
        <v>120790</v>
      </c>
      <c r="U2">
        <f>T2*0.005454154</f>
        <v>658.80726165999999</v>
      </c>
      <c r="V2">
        <f>SQRT(T2/S2)</f>
        <v>12.8633492304554</v>
      </c>
      <c r="W2" s="28">
        <f>SUM(E2:E26)</f>
        <v>1093.5436607719948</v>
      </c>
      <c r="X2" s="1">
        <f>SUM(G2:G26)</f>
        <v>1006.9617747237285</v>
      </c>
    </row>
    <row r="3" spans="2:24" ht="24.75" customHeight="1" x14ac:dyDescent="0.3">
      <c r="B3" s="20">
        <v>20</v>
      </c>
      <c r="C3" s="20">
        <v>2</v>
      </c>
      <c r="D3" s="20">
        <f>C3*C3*B3</f>
        <v>80</v>
      </c>
      <c r="E3" s="23">
        <f>($M$2*B3+D3*$N$2)</f>
        <v>6.4983393051124043</v>
      </c>
      <c r="F3" s="23">
        <f t="shared" ref="F3:F26" si="0">$O$2*B3+$P$2 *( D3 * 0.005454154)</f>
        <v>6.4983437936469279</v>
      </c>
      <c r="G3" s="23">
        <f t="shared" ref="G3:G26" si="1">B3*(C3/10)^$I$2</f>
        <v>1.5107170778495729</v>
      </c>
    </row>
    <row r="4" spans="2:24" ht="22.5" customHeight="1" x14ac:dyDescent="0.3">
      <c r="B4" s="20">
        <v>40</v>
      </c>
      <c r="C4" s="20">
        <v>3</v>
      </c>
      <c r="D4" s="20">
        <f t="shared" ref="D4:D26" si="2">C4*C4*B4</f>
        <v>360</v>
      </c>
      <c r="E4" s="23">
        <f t="shared" ref="E4:E26" si="3">($M$2*B4+D4*$N$2)</f>
        <v>14.449727352288765</v>
      </c>
      <c r="F4" s="23">
        <f t="shared" si="0"/>
        <v>14.449737333007995</v>
      </c>
      <c r="G4" s="23">
        <f t="shared" si="1"/>
        <v>5.7921473971976631</v>
      </c>
    </row>
    <row r="5" spans="2:24" ht="23.25" customHeight="1" x14ac:dyDescent="0.3">
      <c r="B5" s="20">
        <v>70</v>
      </c>
      <c r="C5" s="20">
        <v>4</v>
      </c>
      <c r="D5" s="20">
        <f t="shared" si="2"/>
        <v>1120</v>
      </c>
      <c r="E5" s="23">
        <f t="shared" si="3"/>
        <v>28.846992284562024</v>
      </c>
      <c r="F5" s="23">
        <f t="shared" si="0"/>
        <v>28.847012209763633</v>
      </c>
      <c r="G5" s="23">
        <f t="shared" si="1"/>
        <v>16.084380042972811</v>
      </c>
    </row>
    <row r="6" spans="2:24" ht="21" customHeight="1" x14ac:dyDescent="0.3">
      <c r="B6" s="20">
        <v>50</v>
      </c>
      <c r="C6" s="20">
        <v>5</v>
      </c>
      <c r="D6" s="20">
        <f t="shared" si="2"/>
        <v>1250</v>
      </c>
      <c r="E6" s="23">
        <f t="shared" si="3"/>
        <v>23.874354158616775</v>
      </c>
      <c r="F6" s="23">
        <f t="shared" si="0"/>
        <v>23.874370649116553</v>
      </c>
      <c r="G6" s="23">
        <f t="shared" si="1"/>
        <v>16.436784502563384</v>
      </c>
    </row>
    <row r="7" spans="2:24" ht="23.25" customHeight="1" x14ac:dyDescent="0.3">
      <c r="B7" s="20">
        <v>30</v>
      </c>
      <c r="C7" s="20">
        <v>6</v>
      </c>
      <c r="D7" s="20">
        <f t="shared" si="2"/>
        <v>1080</v>
      </c>
      <c r="E7" s="23">
        <f t="shared" si="3"/>
        <v>16.722142919575592</v>
      </c>
      <c r="F7" s="23">
        <f t="shared" si="0"/>
        <v>16.72215446989826</v>
      </c>
      <c r="G7" s="23">
        <f t="shared" si="1"/>
        <v>13.214599690166791</v>
      </c>
    </row>
    <row r="8" spans="2:24" ht="24" customHeight="1" x14ac:dyDescent="0.3">
      <c r="B8" s="20">
        <v>50</v>
      </c>
      <c r="C8" s="20">
        <v>7</v>
      </c>
      <c r="D8" s="20">
        <f t="shared" si="2"/>
        <v>2450</v>
      </c>
      <c r="E8" s="23">
        <f t="shared" si="3"/>
        <v>32.592646611000504</v>
      </c>
      <c r="F8" s="23">
        <f t="shared" si="0"/>
        <v>32.592669123401393</v>
      </c>
      <c r="G8" s="23">
        <f t="shared" si="1"/>
        <v>28.20670513445604</v>
      </c>
    </row>
    <row r="9" spans="2:24" ht="24" customHeight="1" x14ac:dyDescent="0.3">
      <c r="B9" s="20">
        <v>0</v>
      </c>
      <c r="C9" s="20">
        <v>8</v>
      </c>
      <c r="D9" s="20">
        <f t="shared" si="2"/>
        <v>0</v>
      </c>
      <c r="E9" s="23">
        <f t="shared" si="3"/>
        <v>0</v>
      </c>
      <c r="F9" s="23">
        <f t="shared" si="0"/>
        <v>0</v>
      </c>
      <c r="G9" s="23">
        <f t="shared" si="1"/>
        <v>0</v>
      </c>
    </row>
    <row r="10" spans="2:24" ht="24" customHeight="1" x14ac:dyDescent="0.3">
      <c r="B10" s="20">
        <v>0</v>
      </c>
      <c r="C10" s="20">
        <v>9</v>
      </c>
      <c r="D10" s="20">
        <f t="shared" si="2"/>
        <v>0</v>
      </c>
      <c r="E10" s="23">
        <f t="shared" si="3"/>
        <v>0</v>
      </c>
      <c r="F10" s="23">
        <f t="shared" si="0"/>
        <v>0</v>
      </c>
      <c r="G10" s="23">
        <f t="shared" si="1"/>
        <v>0</v>
      </c>
    </row>
    <row r="11" spans="2:24" ht="24" customHeight="1" x14ac:dyDescent="0.3">
      <c r="B11" s="20">
        <v>0</v>
      </c>
      <c r="C11" s="20">
        <v>10</v>
      </c>
      <c r="D11" s="20">
        <f t="shared" si="2"/>
        <v>0</v>
      </c>
      <c r="E11" s="23">
        <f>($M$2*B11+D11*$N$2)</f>
        <v>0</v>
      </c>
      <c r="F11" s="23">
        <f t="shared" si="0"/>
        <v>0</v>
      </c>
      <c r="G11" s="23">
        <f t="shared" si="1"/>
        <v>0</v>
      </c>
    </row>
    <row r="12" spans="2:24" ht="24" customHeight="1" x14ac:dyDescent="0.3">
      <c r="B12" s="20">
        <v>160</v>
      </c>
      <c r="C12" s="20">
        <v>11</v>
      </c>
      <c r="D12" s="20">
        <f t="shared" si="2"/>
        <v>19360</v>
      </c>
      <c r="E12" s="23">
        <f t="shared" si="3"/>
        <v>187.99207669808544</v>
      </c>
      <c r="F12" s="23">
        <f t="shared" si="0"/>
        <v>187.99220654801886</v>
      </c>
      <c r="G12" s="23">
        <f t="shared" si="1"/>
        <v>186.44693239973168</v>
      </c>
    </row>
    <row r="13" spans="2:24" ht="24" customHeight="1" x14ac:dyDescent="0.3">
      <c r="B13" s="20">
        <v>150</v>
      </c>
      <c r="C13" s="20">
        <v>12</v>
      </c>
      <c r="D13" s="20">
        <f t="shared" si="2"/>
        <v>21600</v>
      </c>
      <c r="E13" s="23">
        <f t="shared" si="3"/>
        <v>201.30766270505836</v>
      </c>
      <c r="F13" s="23">
        <f t="shared" si="0"/>
        <v>201.30780175233659</v>
      </c>
      <c r="G13" s="23">
        <f t="shared" si="1"/>
        <v>200.99125361328913</v>
      </c>
    </row>
    <row r="14" spans="2:24" ht="24" customHeight="1" x14ac:dyDescent="0.3">
      <c r="B14" s="20">
        <v>20</v>
      </c>
      <c r="C14" s="20">
        <v>13</v>
      </c>
      <c r="D14" s="20">
        <f t="shared" si="2"/>
        <v>3380</v>
      </c>
      <c r="E14" s="23">
        <f t="shared" si="3"/>
        <v>30.473643549167669</v>
      </c>
      <c r="F14" s="23">
        <f t="shared" si="0"/>
        <v>30.473664597930227</v>
      </c>
      <c r="G14" s="23">
        <f t="shared" si="1"/>
        <v>30.472569491898156</v>
      </c>
    </row>
    <row r="15" spans="2:24" ht="24" customHeight="1" x14ac:dyDescent="0.3">
      <c r="B15" s="20">
        <v>10</v>
      </c>
      <c r="C15" s="20">
        <v>14</v>
      </c>
      <c r="D15" s="20">
        <f t="shared" si="2"/>
        <v>1960</v>
      </c>
      <c r="E15" s="23">
        <f t="shared" si="3"/>
        <v>17.198437576370175</v>
      </c>
      <c r="F15" s="23">
        <f t="shared" si="0"/>
        <v>17.198449455679203</v>
      </c>
      <c r="G15" s="23">
        <f t="shared" si="1"/>
        <v>17.160719683376691</v>
      </c>
    </row>
    <row r="16" spans="2:24" ht="24" customHeight="1" x14ac:dyDescent="0.3">
      <c r="B16" s="20">
        <v>0</v>
      </c>
      <c r="C16" s="20">
        <v>15</v>
      </c>
      <c r="D16" s="20">
        <f t="shared" si="2"/>
        <v>0</v>
      </c>
      <c r="E16" s="23">
        <f t="shared" si="3"/>
        <v>0</v>
      </c>
      <c r="F16" s="23">
        <f t="shared" si="0"/>
        <v>0</v>
      </c>
      <c r="G16" s="23">
        <f t="shared" si="1"/>
        <v>0</v>
      </c>
    </row>
    <row r="17" spans="2:7" ht="24" customHeight="1" x14ac:dyDescent="0.3">
      <c r="B17" s="20">
        <v>0</v>
      </c>
      <c r="C17" s="20">
        <v>16</v>
      </c>
      <c r="D17" s="20">
        <f t="shared" si="2"/>
        <v>0</v>
      </c>
      <c r="E17" s="23">
        <f t="shared" si="3"/>
        <v>0</v>
      </c>
      <c r="F17" s="23">
        <f t="shared" si="0"/>
        <v>0</v>
      </c>
      <c r="G17" s="23">
        <f t="shared" si="1"/>
        <v>0</v>
      </c>
    </row>
    <row r="18" spans="2:7" ht="24" customHeight="1" x14ac:dyDescent="0.3">
      <c r="B18" s="20">
        <v>0</v>
      </c>
      <c r="C18" s="20">
        <v>17</v>
      </c>
      <c r="D18" s="20">
        <f t="shared" si="2"/>
        <v>0</v>
      </c>
      <c r="E18" s="23">
        <f t="shared" si="3"/>
        <v>0</v>
      </c>
      <c r="F18" s="23">
        <f t="shared" si="0"/>
        <v>0</v>
      </c>
      <c r="G18" s="23">
        <f t="shared" si="1"/>
        <v>0</v>
      </c>
    </row>
    <row r="19" spans="2:7" ht="24" customHeight="1" x14ac:dyDescent="0.3">
      <c r="B19" s="20">
        <v>0</v>
      </c>
      <c r="C19" s="20">
        <v>18</v>
      </c>
      <c r="D19" s="20">
        <f t="shared" si="2"/>
        <v>0</v>
      </c>
      <c r="E19" s="23">
        <f t="shared" si="3"/>
        <v>0</v>
      </c>
      <c r="F19" s="23">
        <f t="shared" si="0"/>
        <v>0</v>
      </c>
      <c r="G19" s="23">
        <f t="shared" si="1"/>
        <v>0</v>
      </c>
    </row>
    <row r="20" spans="2:7" ht="24" customHeight="1" x14ac:dyDescent="0.3">
      <c r="B20" s="20">
        <v>10</v>
      </c>
      <c r="C20" s="20">
        <v>19</v>
      </c>
      <c r="D20" s="20">
        <f t="shared" si="2"/>
        <v>3610</v>
      </c>
      <c r="E20" s="23">
        <f t="shared" si="3"/>
        <v>29.186089698397804</v>
      </c>
      <c r="F20" s="23">
        <f t="shared" si="0"/>
        <v>29.186109857820853</v>
      </c>
      <c r="G20" s="23">
        <f t="shared" si="1"/>
        <v>28.015574293313289</v>
      </c>
    </row>
    <row r="21" spans="2:7" ht="24" customHeight="1" x14ac:dyDescent="0.3">
      <c r="B21" s="20">
        <v>0</v>
      </c>
      <c r="C21" s="20">
        <v>20</v>
      </c>
      <c r="D21" s="20">
        <f t="shared" si="2"/>
        <v>0</v>
      </c>
      <c r="E21" s="23">
        <f t="shared" si="3"/>
        <v>0</v>
      </c>
      <c r="F21" s="23">
        <f t="shared" si="0"/>
        <v>0</v>
      </c>
      <c r="G21" s="23">
        <f t="shared" si="1"/>
        <v>0</v>
      </c>
    </row>
    <row r="22" spans="2:7" ht="24" customHeight="1" x14ac:dyDescent="0.3">
      <c r="B22" s="20">
        <v>0</v>
      </c>
      <c r="C22" s="20">
        <v>21</v>
      </c>
      <c r="D22" s="20">
        <f t="shared" si="2"/>
        <v>0</v>
      </c>
      <c r="E22" s="23">
        <f t="shared" si="3"/>
        <v>0</v>
      </c>
      <c r="F22" s="23">
        <f t="shared" si="0"/>
        <v>0</v>
      </c>
      <c r="G22" s="23">
        <f t="shared" si="1"/>
        <v>0</v>
      </c>
    </row>
    <row r="23" spans="2:7" ht="24" customHeight="1" x14ac:dyDescent="0.3">
      <c r="B23" s="20">
        <v>40</v>
      </c>
      <c r="C23" s="20">
        <v>22</v>
      </c>
      <c r="D23" s="20">
        <f t="shared" si="2"/>
        <v>19360</v>
      </c>
      <c r="E23" s="23">
        <f t="shared" si="3"/>
        <v>152.48935784836453</v>
      </c>
      <c r="F23" s="23">
        <f t="shared" si="0"/>
        <v>152.48946317585123</v>
      </c>
      <c r="G23" s="23">
        <f t="shared" si="1"/>
        <v>141.7909113934773</v>
      </c>
    </row>
    <row r="24" spans="2:7" ht="24" customHeight="1" x14ac:dyDescent="0.3">
      <c r="B24" s="20">
        <v>40</v>
      </c>
      <c r="C24" s="20">
        <v>23</v>
      </c>
      <c r="D24" s="20">
        <f t="shared" si="2"/>
        <v>21160</v>
      </c>
      <c r="E24" s="23">
        <f t="shared" si="3"/>
        <v>165.56679652694015</v>
      </c>
      <c r="F24" s="23">
        <f t="shared" si="0"/>
        <v>165.56691088727851</v>
      </c>
      <c r="G24" s="23">
        <f t="shared" si="1"/>
        <v>152.27659885055076</v>
      </c>
    </row>
    <row r="25" spans="2:7" ht="24" customHeight="1" x14ac:dyDescent="0.3">
      <c r="B25" s="20">
        <v>20</v>
      </c>
      <c r="C25" s="20">
        <v>24</v>
      </c>
      <c r="D25" s="20">
        <f t="shared" si="2"/>
        <v>11520</v>
      </c>
      <c r="E25" s="23">
        <f t="shared" si="3"/>
        <v>89.612727351170662</v>
      </c>
      <c r="F25" s="23">
        <f t="shared" si="0"/>
        <v>89.612789248495702</v>
      </c>
      <c r="G25" s="23">
        <f t="shared" si="1"/>
        <v>81.520913688823455</v>
      </c>
    </row>
    <row r="26" spans="2:7" ht="24" customHeight="1" x14ac:dyDescent="0.3">
      <c r="B26" s="20">
        <v>20</v>
      </c>
      <c r="C26" s="20">
        <v>25</v>
      </c>
      <c r="D26" s="20">
        <f t="shared" si="2"/>
        <v>12500</v>
      </c>
      <c r="E26" s="23">
        <f t="shared" si="3"/>
        <v>96.732666187284039</v>
      </c>
      <c r="F26" s="23">
        <f t="shared" si="0"/>
        <v>96.732733002494982</v>
      </c>
      <c r="G26" s="23">
        <f t="shared" si="1"/>
        <v>87.040967464061737</v>
      </c>
    </row>
    <row r="960" spans="2:2" x14ac:dyDescent="0.25">
      <c r="B960" t="s">
        <v>12</v>
      </c>
    </row>
  </sheetData>
  <pageMargins left="0.7" right="0.7" top="0.75" bottom="0.75" header="0.3" footer="0.3"/>
  <pageSetup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5057" r:id="rId4" name="Spinner 1">
              <controlPr defaultSize="0" autoPict="0">
                <anchor moveWithCells="1" sizeWithCells="1">
                  <from>
                    <xdr:col>0</xdr:col>
                    <xdr:colOff>57150</xdr:colOff>
                    <xdr:row>1</xdr:row>
                    <xdr:rowOff>28575</xdr:rowOff>
                  </from>
                  <to>
                    <xdr:col>0</xdr:col>
                    <xdr:colOff>190500</xdr:colOff>
                    <xdr:row>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8" r:id="rId5" name="Spinner 2">
              <controlPr defaultSize="0" autoPict="0">
                <anchor moveWithCells="1">
                  <from>
                    <xdr:col>0</xdr:col>
                    <xdr:colOff>57150</xdr:colOff>
                    <xdr:row>2</xdr:row>
                    <xdr:rowOff>28575</xdr:rowOff>
                  </from>
                  <to>
                    <xdr:col>0</xdr:col>
                    <xdr:colOff>190500</xdr:colOff>
                    <xdr:row>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9" r:id="rId6" name="Spinner 3">
              <controlPr defaultSize="0" autoPict="0">
                <anchor moveWithCells="1">
                  <from>
                    <xdr:col>0</xdr:col>
                    <xdr:colOff>57150</xdr:colOff>
                    <xdr:row>3</xdr:row>
                    <xdr:rowOff>28575</xdr:rowOff>
                  </from>
                  <to>
                    <xdr:col>0</xdr:col>
                    <xdr:colOff>190500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0" r:id="rId7" name="Spinner 4">
              <controlPr defaultSize="0" autoPict="0">
                <anchor moveWithCells="1">
                  <from>
                    <xdr:col>0</xdr:col>
                    <xdr:colOff>57150</xdr:colOff>
                    <xdr:row>4</xdr:row>
                    <xdr:rowOff>28575</xdr:rowOff>
                  </from>
                  <to>
                    <xdr:col>0</xdr:col>
                    <xdr:colOff>190500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1" r:id="rId8" name="Spinner 5">
              <controlPr defaultSize="0" autoPict="0">
                <anchor moveWithCells="1">
                  <from>
                    <xdr:col>0</xdr:col>
                    <xdr:colOff>57150</xdr:colOff>
                    <xdr:row>5</xdr:row>
                    <xdr:rowOff>28575</xdr:rowOff>
                  </from>
                  <to>
                    <xdr:col>0</xdr:col>
                    <xdr:colOff>190500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2" r:id="rId9" name="Spinner 6">
              <controlPr defaultSize="0" autoPict="0">
                <anchor moveWithCells="1">
                  <from>
                    <xdr:col>0</xdr:col>
                    <xdr:colOff>57150</xdr:colOff>
                    <xdr:row>6</xdr:row>
                    <xdr:rowOff>28575</xdr:rowOff>
                  </from>
                  <to>
                    <xdr:col>0</xdr:col>
                    <xdr:colOff>190500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3" r:id="rId10" name="Spinner 7">
              <controlPr defaultSize="0" autoPict="0">
                <anchor moveWithCells="1">
                  <from>
                    <xdr:col>0</xdr:col>
                    <xdr:colOff>57150</xdr:colOff>
                    <xdr:row>7</xdr:row>
                    <xdr:rowOff>28575</xdr:rowOff>
                  </from>
                  <to>
                    <xdr:col>0</xdr:col>
                    <xdr:colOff>190500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4" r:id="rId11" name="Spinner 8">
              <controlPr defaultSize="0" autoPict="0">
                <anchor moveWithCells="1">
                  <from>
                    <xdr:col>0</xdr:col>
                    <xdr:colOff>57150</xdr:colOff>
                    <xdr:row>8</xdr:row>
                    <xdr:rowOff>28575</xdr:rowOff>
                  </from>
                  <to>
                    <xdr:col>0</xdr:col>
                    <xdr:colOff>190500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5" r:id="rId12" name="Spinner 9">
              <controlPr defaultSize="0" autoPict="0">
                <anchor moveWithCells="1">
                  <from>
                    <xdr:col>0</xdr:col>
                    <xdr:colOff>57150</xdr:colOff>
                    <xdr:row>9</xdr:row>
                    <xdr:rowOff>28575</xdr:rowOff>
                  </from>
                  <to>
                    <xdr:col>0</xdr:col>
                    <xdr:colOff>190500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6" r:id="rId13" name="Spinner 10">
              <controlPr defaultSize="0" autoPict="0">
                <anchor moveWithCells="1">
                  <from>
                    <xdr:col>0</xdr:col>
                    <xdr:colOff>57150</xdr:colOff>
                    <xdr:row>10</xdr:row>
                    <xdr:rowOff>28575</xdr:rowOff>
                  </from>
                  <to>
                    <xdr:col>0</xdr:col>
                    <xdr:colOff>190500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7" r:id="rId14" name="Spinner 11">
              <controlPr defaultSize="0" autoPict="0">
                <anchor moveWithCells="1">
                  <from>
                    <xdr:col>0</xdr:col>
                    <xdr:colOff>57150</xdr:colOff>
                    <xdr:row>11</xdr:row>
                    <xdr:rowOff>28575</xdr:rowOff>
                  </from>
                  <to>
                    <xdr:col>0</xdr:col>
                    <xdr:colOff>190500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8" r:id="rId15" name="Spinner 12">
              <controlPr defaultSize="0" autoPict="0">
                <anchor moveWithCells="1">
                  <from>
                    <xdr:col>0</xdr:col>
                    <xdr:colOff>57150</xdr:colOff>
                    <xdr:row>12</xdr:row>
                    <xdr:rowOff>28575</xdr:rowOff>
                  </from>
                  <to>
                    <xdr:col>0</xdr:col>
                    <xdr:colOff>190500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9" r:id="rId16" name="Spinner 13">
              <controlPr defaultSize="0" autoPict="0">
                <anchor moveWithCells="1">
                  <from>
                    <xdr:col>0</xdr:col>
                    <xdr:colOff>57150</xdr:colOff>
                    <xdr:row>13</xdr:row>
                    <xdr:rowOff>28575</xdr:rowOff>
                  </from>
                  <to>
                    <xdr:col>0</xdr:col>
                    <xdr:colOff>190500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0" r:id="rId17" name="Spinner 14">
              <controlPr defaultSize="0" autoPict="0">
                <anchor moveWithCells="1">
                  <from>
                    <xdr:col>0</xdr:col>
                    <xdr:colOff>57150</xdr:colOff>
                    <xdr:row>14</xdr:row>
                    <xdr:rowOff>28575</xdr:rowOff>
                  </from>
                  <to>
                    <xdr:col>0</xdr:col>
                    <xdr:colOff>190500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1" r:id="rId18" name="Spinner 15">
              <controlPr defaultSize="0" autoPict="0">
                <anchor moveWithCells="1">
                  <from>
                    <xdr:col>0</xdr:col>
                    <xdr:colOff>57150</xdr:colOff>
                    <xdr:row>15</xdr:row>
                    <xdr:rowOff>28575</xdr:rowOff>
                  </from>
                  <to>
                    <xdr:col>0</xdr:col>
                    <xdr:colOff>190500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2" r:id="rId19" name="Spinner 16">
              <controlPr defaultSize="0" autoPict="0">
                <anchor moveWithCells="1">
                  <from>
                    <xdr:col>0</xdr:col>
                    <xdr:colOff>57150</xdr:colOff>
                    <xdr:row>16</xdr:row>
                    <xdr:rowOff>28575</xdr:rowOff>
                  </from>
                  <to>
                    <xdr:col>0</xdr:col>
                    <xdr:colOff>190500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3" r:id="rId20" name="Spinner 17">
              <controlPr defaultSize="0" autoPict="0">
                <anchor moveWithCells="1">
                  <from>
                    <xdr:col>0</xdr:col>
                    <xdr:colOff>57150</xdr:colOff>
                    <xdr:row>17</xdr:row>
                    <xdr:rowOff>28575</xdr:rowOff>
                  </from>
                  <to>
                    <xdr:col>0</xdr:col>
                    <xdr:colOff>190500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4" r:id="rId21" name="Spinner 18">
              <controlPr defaultSize="0" autoPict="0">
                <anchor moveWithCells="1">
                  <from>
                    <xdr:col>0</xdr:col>
                    <xdr:colOff>57150</xdr:colOff>
                    <xdr:row>18</xdr:row>
                    <xdr:rowOff>28575</xdr:rowOff>
                  </from>
                  <to>
                    <xdr:col>0</xdr:col>
                    <xdr:colOff>190500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5" r:id="rId22" name="Spinner 19">
              <controlPr defaultSize="0" autoPict="0">
                <anchor moveWithCells="1">
                  <from>
                    <xdr:col>0</xdr:col>
                    <xdr:colOff>57150</xdr:colOff>
                    <xdr:row>19</xdr:row>
                    <xdr:rowOff>28575</xdr:rowOff>
                  </from>
                  <to>
                    <xdr:col>0</xdr:col>
                    <xdr:colOff>190500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6" r:id="rId23" name="Spinner 20">
              <controlPr defaultSize="0" autoPict="0">
                <anchor moveWithCells="1">
                  <from>
                    <xdr:col>0</xdr:col>
                    <xdr:colOff>57150</xdr:colOff>
                    <xdr:row>20</xdr:row>
                    <xdr:rowOff>28575</xdr:rowOff>
                  </from>
                  <to>
                    <xdr:col>0</xdr:col>
                    <xdr:colOff>190500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7" r:id="rId24" name="Spinner 21">
              <controlPr defaultSize="0" autoPict="0">
                <anchor moveWithCells="1">
                  <from>
                    <xdr:col>0</xdr:col>
                    <xdr:colOff>57150</xdr:colOff>
                    <xdr:row>21</xdr:row>
                    <xdr:rowOff>28575</xdr:rowOff>
                  </from>
                  <to>
                    <xdr:col>0</xdr:col>
                    <xdr:colOff>190500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8" r:id="rId25" name="Spinner 22">
              <controlPr defaultSize="0" autoPict="0">
                <anchor moveWithCells="1">
                  <from>
                    <xdr:col>0</xdr:col>
                    <xdr:colOff>57150</xdr:colOff>
                    <xdr:row>22</xdr:row>
                    <xdr:rowOff>28575</xdr:rowOff>
                  </from>
                  <to>
                    <xdr:col>0</xdr:col>
                    <xdr:colOff>190500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9" r:id="rId26" name="Spinner 23">
              <controlPr defaultSize="0" autoPict="0">
                <anchor moveWithCells="1">
                  <from>
                    <xdr:col>0</xdr:col>
                    <xdr:colOff>57150</xdr:colOff>
                    <xdr:row>23</xdr:row>
                    <xdr:rowOff>28575</xdr:rowOff>
                  </from>
                  <to>
                    <xdr:col>0</xdr:col>
                    <xdr:colOff>190500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0" r:id="rId27" name="Spinner 24">
              <controlPr defaultSize="0" autoPict="0">
                <anchor moveWithCells="1">
                  <from>
                    <xdr:col>0</xdr:col>
                    <xdr:colOff>57150</xdr:colOff>
                    <xdr:row>24</xdr:row>
                    <xdr:rowOff>28575</xdr:rowOff>
                  </from>
                  <to>
                    <xdr:col>0</xdr:col>
                    <xdr:colOff>190500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1" r:id="rId28" name="Spinner 25">
              <controlPr defaultSize="0" autoPict="0">
                <anchor moveWithCells="1">
                  <from>
                    <xdr:col>0</xdr:col>
                    <xdr:colOff>57150</xdr:colOff>
                    <xdr:row>25</xdr:row>
                    <xdr:rowOff>28575</xdr:rowOff>
                  </from>
                  <to>
                    <xdr:col>0</xdr:col>
                    <xdr:colOff>190500</xdr:colOff>
                    <xdr:row>25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O29"/>
  <sheetViews>
    <sheetView topLeftCell="A3" zoomScale="90" zoomScaleNormal="90" workbookViewId="0">
      <selection activeCell="Y26" sqref="Y26"/>
    </sheetView>
  </sheetViews>
  <sheetFormatPr defaultRowHeight="15" x14ac:dyDescent="0.25"/>
  <cols>
    <col min="11" max="11" width="10.140625" bestFit="1" customWidth="1"/>
  </cols>
  <sheetData>
    <row r="3" spans="1:15" ht="36" x14ac:dyDescent="0.55000000000000004">
      <c r="A3" s="16" t="s">
        <v>79</v>
      </c>
    </row>
    <row r="11" spans="1:15" ht="36" x14ac:dyDescent="0.55000000000000004">
      <c r="A11" s="16" t="s">
        <v>69</v>
      </c>
      <c r="F11" s="14" t="s">
        <v>78</v>
      </c>
      <c r="K11" s="14" t="s">
        <v>81</v>
      </c>
      <c r="O11" s="35" t="s">
        <v>111</v>
      </c>
    </row>
    <row r="13" spans="1:15" x14ac:dyDescent="0.25">
      <c r="E13" t="s">
        <v>80</v>
      </c>
    </row>
    <row r="17" spans="1:9" ht="36" x14ac:dyDescent="0.55000000000000004">
      <c r="A17" s="16" t="s">
        <v>112</v>
      </c>
    </row>
    <row r="23" spans="1:9" ht="36" x14ac:dyDescent="0.55000000000000004">
      <c r="A23" s="16" t="s">
        <v>113</v>
      </c>
    </row>
    <row r="26" spans="1:9" ht="36" x14ac:dyDescent="0.55000000000000004">
      <c r="A26" s="16" t="s">
        <v>114</v>
      </c>
    </row>
    <row r="29" spans="1:9" ht="23.25" x14ac:dyDescent="0.35">
      <c r="I29" s="14" t="s">
        <v>78</v>
      </c>
    </row>
  </sheetData>
  <pageMargins left="0.7" right="0.7" top="0.75" bottom="0.75" header="0.3" footer="0.3"/>
  <pageSetup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Equation.DSMT4" shapeId="41985" r:id="rId4">
          <objectPr defaultSize="0" autoPict="0" r:id="rId5">
            <anchor moveWithCells="1">
              <from>
                <xdr:col>3</xdr:col>
                <xdr:colOff>276225</xdr:colOff>
                <xdr:row>4</xdr:row>
                <xdr:rowOff>9525</xdr:rowOff>
              </from>
              <to>
                <xdr:col>6</xdr:col>
                <xdr:colOff>314325</xdr:colOff>
                <xdr:row>8</xdr:row>
                <xdr:rowOff>66675</xdr:rowOff>
              </to>
            </anchor>
          </objectPr>
        </oleObject>
      </mc:Choice>
      <mc:Fallback>
        <oleObject progId="Equation.DSMT4" shapeId="41985" r:id="rId4"/>
      </mc:Fallback>
    </mc:AlternateContent>
    <mc:AlternateContent xmlns:mc="http://schemas.openxmlformats.org/markup-compatibility/2006">
      <mc:Choice Requires="x14">
        <oleObject progId="Equation.DSMT4" shapeId="41987" r:id="rId6">
          <objectPr defaultSize="0" autoPict="0" r:id="rId7">
            <anchor moveWithCells="1">
              <from>
                <xdr:col>1</xdr:col>
                <xdr:colOff>485775</xdr:colOff>
                <xdr:row>9</xdr:row>
                <xdr:rowOff>161925</xdr:rowOff>
              </from>
              <to>
                <xdr:col>4</xdr:col>
                <xdr:colOff>228600</xdr:colOff>
                <xdr:row>11</xdr:row>
                <xdr:rowOff>171450</xdr:rowOff>
              </to>
            </anchor>
          </objectPr>
        </oleObject>
      </mc:Choice>
      <mc:Fallback>
        <oleObject progId="Equation.DSMT4" shapeId="41987" r:id="rId6"/>
      </mc:Fallback>
    </mc:AlternateContent>
    <mc:AlternateContent xmlns:mc="http://schemas.openxmlformats.org/markup-compatibility/2006">
      <mc:Choice Requires="x14">
        <oleObject progId="Equation.DSMT4" shapeId="41988" r:id="rId8">
          <objectPr defaultSize="0" autoPict="0" r:id="rId9">
            <anchor moveWithCells="1">
              <from>
                <xdr:col>6</xdr:col>
                <xdr:colOff>57150</xdr:colOff>
                <xdr:row>9</xdr:row>
                <xdr:rowOff>142875</xdr:rowOff>
              </from>
              <to>
                <xdr:col>9</xdr:col>
                <xdr:colOff>257175</xdr:colOff>
                <xdr:row>11</xdr:row>
                <xdr:rowOff>180975</xdr:rowOff>
              </to>
            </anchor>
          </objectPr>
        </oleObject>
      </mc:Choice>
      <mc:Fallback>
        <oleObject progId="Equation.DSMT4" shapeId="41988" r:id="rId8"/>
      </mc:Fallback>
    </mc:AlternateContent>
    <mc:AlternateContent xmlns:mc="http://schemas.openxmlformats.org/markup-compatibility/2006">
      <mc:Choice Requires="x14">
        <oleObject progId="Equation.DSMT4" shapeId="41990" r:id="rId10">
          <objectPr defaultSize="0" autoPict="0" r:id="rId11">
            <anchor moveWithCells="1">
              <from>
                <xdr:col>11</xdr:col>
                <xdr:colOff>190500</xdr:colOff>
                <xdr:row>10</xdr:row>
                <xdr:rowOff>19050</xdr:rowOff>
              </from>
              <to>
                <xdr:col>13</xdr:col>
                <xdr:colOff>581025</xdr:colOff>
                <xdr:row>11</xdr:row>
                <xdr:rowOff>66675</xdr:rowOff>
              </to>
            </anchor>
          </objectPr>
        </oleObject>
      </mc:Choice>
      <mc:Fallback>
        <oleObject progId="Equation.DSMT4" shapeId="41990" r:id="rId10"/>
      </mc:Fallback>
    </mc:AlternateContent>
    <mc:AlternateContent xmlns:mc="http://schemas.openxmlformats.org/markup-compatibility/2006">
      <mc:Choice Requires="x14">
        <oleObject progId="Equation.DSMT4" shapeId="41991" r:id="rId12">
          <objectPr defaultSize="0" autoPict="0" r:id="rId13">
            <anchor moveWithCells="1">
              <from>
                <xdr:col>3</xdr:col>
                <xdr:colOff>466725</xdr:colOff>
                <xdr:row>15</xdr:row>
                <xdr:rowOff>114300</xdr:rowOff>
              </from>
              <to>
                <xdr:col>10</xdr:col>
                <xdr:colOff>571500</xdr:colOff>
                <xdr:row>19</xdr:row>
                <xdr:rowOff>76200</xdr:rowOff>
              </to>
            </anchor>
          </objectPr>
        </oleObject>
      </mc:Choice>
      <mc:Fallback>
        <oleObject progId="Equation.DSMT4" shapeId="41991" r:id="rId12"/>
      </mc:Fallback>
    </mc:AlternateContent>
    <mc:AlternateContent xmlns:mc="http://schemas.openxmlformats.org/markup-compatibility/2006">
      <mc:Choice Requires="x14">
        <oleObject progId="Equation.DSMT4" shapeId="41993" r:id="rId14">
          <objectPr defaultSize="0" autoPict="0" r:id="rId15">
            <anchor moveWithCells="1">
              <from>
                <xdr:col>3</xdr:col>
                <xdr:colOff>561975</xdr:colOff>
                <xdr:row>22</xdr:row>
                <xdr:rowOff>19050</xdr:rowOff>
              </from>
              <to>
                <xdr:col>8</xdr:col>
                <xdr:colOff>457200</xdr:colOff>
                <xdr:row>23</xdr:row>
                <xdr:rowOff>38100</xdr:rowOff>
              </to>
            </anchor>
          </objectPr>
        </oleObject>
      </mc:Choice>
      <mc:Fallback>
        <oleObject progId="Equation.DSMT4" shapeId="41993" r:id="rId14"/>
      </mc:Fallback>
    </mc:AlternateContent>
    <mc:AlternateContent xmlns:mc="http://schemas.openxmlformats.org/markup-compatibility/2006">
      <mc:Choice Requires="x14">
        <oleObject progId="Equation.DSMT4" shapeId="41994" r:id="rId16">
          <objectPr defaultSize="0" autoPict="0" r:id="rId17">
            <anchor moveWithCells="1">
              <from>
                <xdr:col>2</xdr:col>
                <xdr:colOff>0</xdr:colOff>
                <xdr:row>25</xdr:row>
                <xdr:rowOff>447675</xdr:rowOff>
              </from>
              <to>
                <xdr:col>7</xdr:col>
                <xdr:colOff>361950</xdr:colOff>
                <xdr:row>29</xdr:row>
                <xdr:rowOff>38100</xdr:rowOff>
              </to>
            </anchor>
          </objectPr>
        </oleObject>
      </mc:Choice>
      <mc:Fallback>
        <oleObject progId="Equation.DSMT4" shapeId="41994" r:id="rId16"/>
      </mc:Fallback>
    </mc:AlternateContent>
    <mc:AlternateContent xmlns:mc="http://schemas.openxmlformats.org/markup-compatibility/2006">
      <mc:Choice Requires="x14">
        <oleObject progId="Equation.DSMT4" shapeId="41995" r:id="rId18">
          <objectPr defaultSize="0" autoPict="0" r:id="rId19">
            <anchor moveWithCells="1">
              <from>
                <xdr:col>9</xdr:col>
                <xdr:colOff>114300</xdr:colOff>
                <xdr:row>25</xdr:row>
                <xdr:rowOff>438150</xdr:rowOff>
              </from>
              <to>
                <xdr:col>14</xdr:col>
                <xdr:colOff>504825</xdr:colOff>
                <xdr:row>29</xdr:row>
                <xdr:rowOff>19050</xdr:rowOff>
              </to>
            </anchor>
          </objectPr>
        </oleObject>
      </mc:Choice>
      <mc:Fallback>
        <oleObject progId="Equation.DSMT4" shapeId="41995" r:id="rId1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Title</vt:lpstr>
      <vt:lpstr>Overview</vt:lpstr>
      <vt:lpstr>Intro</vt:lpstr>
      <vt:lpstr>Simple Example</vt:lpstr>
      <vt:lpstr>Return to Scale</vt:lpstr>
      <vt:lpstr>Simple Example 2</vt:lpstr>
      <vt:lpstr>Other SDIs</vt:lpstr>
      <vt:lpstr>3 SDIs</vt:lpstr>
      <vt:lpstr>Curtis RD</vt:lpstr>
      <vt:lpstr>SDIs and RD</vt:lpstr>
      <vt:lpstr>CCF_Oak</vt:lpstr>
      <vt:lpstr>CCF</vt:lpstr>
      <vt:lpstr>SDIs, RD, and CCF</vt:lpstr>
      <vt:lpstr>References</vt:lpstr>
      <vt:lpstr>Weibull</vt:lpstr>
      <vt:lpstr>GetsWeibullTreeCount</vt:lpstr>
    </vt:vector>
  </TitlesOfParts>
  <Company>MBG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dlarmour</dc:creator>
  <cp:lastModifiedBy>Douglas Larmour</cp:lastModifiedBy>
  <dcterms:created xsi:type="dcterms:W3CDTF">2015-03-18T23:07:25Z</dcterms:created>
  <dcterms:modified xsi:type="dcterms:W3CDTF">2016-01-27T01:58:55Z</dcterms:modified>
</cp:coreProperties>
</file>