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255" windowWidth="11055" windowHeight="5790" activeTab="1"/>
  </bookViews>
  <sheets>
    <sheet name="Distances" sheetId="1" r:id="rId1"/>
    <sheet name="American Rel" sheetId="2" r:id="rId2"/>
    <sheet name="Metric CP Rel" sheetId="3" r:id="rId3"/>
    <sheet name="Wide Scale Rel" sheetId="4" r:id="rId4"/>
  </sheets>
  <definedNames>
    <definedName name="_xlnm.Print_Area" localSheetId="1">'American Rel'!$A$1:$M$93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I3" authorId="0">
      <text>
        <r>
          <rPr>
            <sz val="9"/>
            <rFont val="Tahoma"/>
            <family val="2"/>
          </rPr>
          <t xml:space="preserve">  The purpose here is to be able to check critical diameters where grades or values change.</t>
        </r>
      </text>
    </comment>
    <comment ref="F7" authorId="0">
      <text>
        <r>
          <rPr>
            <sz val="9"/>
            <rFont val="Tahoma"/>
            <family val="2"/>
          </rPr>
          <t xml:space="preserve">  The number of </t>
        </r>
        <r>
          <rPr>
            <sz val="9"/>
            <color indexed="10"/>
            <rFont val="Tahoma"/>
            <family val="2"/>
          </rPr>
          <t>small bars</t>
        </r>
        <r>
          <rPr>
            <sz val="9"/>
            <rFont val="Tahoma"/>
            <family val="2"/>
          </rPr>
          <t xml:space="preserve"> depends upon the particular scale of the relascope.
    6 bars per RU for American Scale.
    4 Bars per RU for Metric scales.</t>
        </r>
      </text>
    </comment>
  </commentList>
</comments>
</file>

<file path=xl/comments2.xml><?xml version="1.0" encoding="utf-8"?>
<comments xmlns="http://schemas.openxmlformats.org/spreadsheetml/2006/main">
  <authors>
    <author>*</author>
    <author>Kim Iles &amp; Associates Ltd.</author>
    <author>Kim Iles</author>
  </authors>
  <commentList>
    <comment ref="G8" authorId="0">
      <text>
        <r>
          <rPr>
            <sz val="9"/>
            <rFont val="Tahoma"/>
            <family val="2"/>
          </rPr>
          <t xml:space="preserve">   You can fill in a specific BAF here and it will compute the PRF's.
   You can also do this on the STAR_BAR.xls worksheet, section 6.</t>
        </r>
      </text>
    </comment>
    <comment ref="E7" authorId="0">
      <text>
        <r>
          <rPr>
            <sz val="9"/>
            <rFont val="Tahoma"/>
            <family val="2"/>
          </rPr>
          <t xml:space="preserve">   These are the small bars near the right side of the scale.  They are added to whole units to get better precision.</t>
        </r>
      </text>
    </comment>
    <comment ref="C10" authorId="0">
      <text>
        <r>
          <rPr>
            <sz val="9"/>
            <rFont val="Tahoma"/>
            <family val="2"/>
          </rPr>
          <t xml:space="preserve">    You can enter any combination of whole and 1/6 bars (put in a 
"0" if no whole bar is used).
     Other compilations are fixed, and just for reference.</t>
        </r>
      </text>
    </comment>
    <comment ref="L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Metric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face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meters per centimeter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K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Metric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center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meters per centimeter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J8" authorId="0">
      <text>
        <r>
          <rPr>
            <sz val="9"/>
            <rFont val="Tahoma"/>
            <family val="2"/>
          </rPr>
          <t xml:space="preserve">   You can fill in a specific BAF here and it will compute the PRF's.
   You can also do this on the STAR_BAR.xls worksheet, section 6.</t>
        </r>
      </text>
    </comment>
    <comment ref="C5" authorId="0">
      <text>
        <r>
          <rPr>
            <b/>
            <sz val="10"/>
            <rFont val="Tahoma"/>
            <family val="0"/>
          </rPr>
          <t xml:space="preserve">Whole units are :
</t>
        </r>
        <r>
          <rPr>
            <sz val="9"/>
            <rFont val="Tahoma"/>
            <family val="2"/>
          </rPr>
          <t xml:space="preserve">
0-10
10-a
a-b (all 1/6 units)
c-d
-----------------------------
b-c is 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 whole units</t>
        </r>
      </text>
    </comment>
    <comment ref="I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English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face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feet per inch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H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English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center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feet per inch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A1" authorId="2">
      <text>
        <r>
          <rPr>
            <sz val="10"/>
            <color indexed="12"/>
            <rFont val="Tahoma"/>
            <family val="2"/>
          </rPr>
          <t>Revised, June 2008.</t>
        </r>
        <r>
          <rPr>
            <sz val="10"/>
            <color indexed="10"/>
            <rFont val="Tahoma"/>
            <family val="2"/>
          </rPr>
          <t xml:space="preserve">
     1)  The original spreadsheet, provided with the first  copies of the book had the center and face lables reversed in columns H:I and K:L.
     2)  A friend in the BLM caught another EXCEL error which this version corrects (in red).  My thanks to both of these readers.
   I apologize for the error.</t>
        </r>
      </text>
    </comment>
  </commentList>
</comments>
</file>

<file path=xl/comments3.xml><?xml version="1.0" encoding="utf-8"?>
<comments xmlns="http://schemas.openxmlformats.org/spreadsheetml/2006/main">
  <authors>
    <author>*</author>
    <author>Kim Iles &amp; Associates Ltd.</author>
    <author>Kim Iles</author>
  </authors>
  <commentList>
    <comment ref="G8" authorId="0">
      <text>
        <r>
          <rPr>
            <sz val="9"/>
            <rFont val="Tahoma"/>
            <family val="2"/>
          </rPr>
          <t xml:space="preserve">   You can fill in a specific BAF here and it will compute the PRF's.
   You can also do this on the STAR_BAR.xls worksheet, section 6.</t>
        </r>
      </text>
    </comment>
    <comment ref="C7" authorId="0">
      <text>
        <r>
          <rPr>
            <b/>
            <sz val="10"/>
            <rFont val="Tahoma"/>
            <family val="0"/>
          </rPr>
          <t xml:space="preserve">  </t>
        </r>
        <r>
          <rPr>
            <sz val="9"/>
            <rFont val="Tahoma"/>
            <family val="2"/>
          </rPr>
          <t>The whole units are the standard width ones labled "1" on the scale.</t>
        </r>
      </text>
    </comment>
    <comment ref="L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English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face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feet per inch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K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English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center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feet per inch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I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Metric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face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meters per centimeter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H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Metric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center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meters per centimeter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A1" authorId="2">
      <text>
        <r>
          <rPr>
            <sz val="10"/>
            <color indexed="10"/>
            <rFont val="Tahoma"/>
            <family val="2"/>
          </rPr>
          <t>Revised, June 2003.
The original spreadsheet, provided with the first  copies of the book had the center and face lables reversed in columns H:I and K:L.
The author appologizes for the error.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*</author>
    <author>Kim Iles &amp; Associates Ltd.</author>
    <author>Kim Iles</author>
  </authors>
  <commentList>
    <comment ref="C7" authorId="0">
      <text>
        <r>
          <rPr>
            <b/>
            <sz val="10"/>
            <rFont val="Tahoma"/>
            <family val="0"/>
          </rPr>
          <t>Whole units are :</t>
        </r>
        <r>
          <rPr>
            <sz val="9"/>
            <rFont val="Tahoma"/>
            <family val="2"/>
          </rPr>
          <t xml:space="preserve">
The larger black and white bars of the same width.</t>
        </r>
      </text>
    </comment>
    <comment ref="I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Metric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face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meters per centimeter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H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Metric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center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meters per centimeter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L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English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face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feet per inch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K7" authorId="1">
      <text>
        <r>
          <rPr>
            <sz val="10"/>
            <rFont val="Tahoma"/>
            <family val="2"/>
          </rPr>
          <t xml:space="preserve">  This is the </t>
        </r>
        <r>
          <rPr>
            <u val="single"/>
            <sz val="10"/>
            <rFont val="Tahoma"/>
            <family val="2"/>
          </rPr>
          <t>English</t>
        </r>
        <r>
          <rPr>
            <sz val="10"/>
            <rFont val="Tahoma"/>
            <family val="2"/>
          </rPr>
          <t xml:space="preserve"> </t>
        </r>
        <r>
          <rPr>
            <sz val="10"/>
            <color indexed="10"/>
            <rFont val="Tahoma"/>
            <family val="2"/>
          </rPr>
          <t>Plot Radius Factor</t>
        </r>
        <r>
          <rPr>
            <sz val="10"/>
            <rFont val="Tahoma"/>
            <family val="2"/>
          </rPr>
          <t xml:space="preserve"> for that BAF, to the </t>
        </r>
        <r>
          <rPr>
            <u val="single"/>
            <sz val="10"/>
            <color indexed="10"/>
            <rFont val="Tahoma"/>
            <family val="2"/>
          </rPr>
          <t>center</t>
        </r>
        <r>
          <rPr>
            <sz val="10"/>
            <rFont val="Tahoma"/>
            <family val="2"/>
          </rPr>
          <t xml:space="preserve"> of the tree, in </t>
        </r>
        <r>
          <rPr>
            <sz val="10"/>
            <color indexed="10"/>
            <rFont val="Tahoma"/>
            <family val="2"/>
          </rPr>
          <t xml:space="preserve">feet per inch of DBH.
</t>
        </r>
        <r>
          <rPr>
            <sz val="10"/>
            <color indexed="18"/>
            <rFont val="Tahoma"/>
            <family val="2"/>
          </rPr>
          <t xml:space="preserve"> </t>
        </r>
      </text>
    </comment>
    <comment ref="A1" authorId="2">
      <text>
        <r>
          <rPr>
            <sz val="10"/>
            <color indexed="10"/>
            <rFont val="Tahoma"/>
            <family val="2"/>
          </rPr>
          <t>Revised, June 2003.
The original spreadsheet, provided with the first  copies of the book had the center and face lables reversed in columns H:I and K:L.
The author appologizes for the error.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<sst xmlns="http://schemas.openxmlformats.org/spreadsheetml/2006/main" count="305" uniqueCount="83">
  <si>
    <t>American Scale</t>
  </si>
  <si>
    <t>BAF</t>
  </si>
  <si>
    <r>
      <t>BAF</t>
    </r>
    <r>
      <rPr>
        <b/>
        <sz val="9"/>
        <color indexed="17"/>
        <rFont val="Arial"/>
        <family val="2"/>
      </rPr>
      <t>metric</t>
    </r>
  </si>
  <si>
    <t>Wide Scale</t>
  </si>
  <si>
    <t>plus</t>
  </si>
  <si>
    <t>1/6</t>
  </si>
  <si>
    <t>1/4</t>
  </si>
  <si>
    <t>whole UNITS</t>
  </si>
  <si>
    <t>bars</t>
  </si>
  <si>
    <t>m^2/hectare</t>
  </si>
  <si>
    <r>
      <t>BAF</t>
    </r>
    <r>
      <rPr>
        <b/>
        <sz val="9"/>
        <color indexed="8"/>
        <rFont val="Arial"/>
        <family val="2"/>
      </rPr>
      <t>english</t>
    </r>
  </si>
  <si>
    <t xml:space="preserve"> </t>
  </si>
  <si>
    <t>from '"0-a"</t>
  </si>
  <si>
    <t>from "5-a"</t>
  </si>
  <si>
    <t>(= "0-b")</t>
  </si>
  <si>
    <t>(= "5-b")</t>
  </si>
  <si>
    <t>(= "10-b")</t>
  </si>
  <si>
    <t>(= "a-b")</t>
  </si>
  <si>
    <t>from "20-a"</t>
  </si>
  <si>
    <t>from"10-a"</t>
  </si>
  <si>
    <t>left of small bars</t>
  </si>
  <si>
    <t>&amp;</t>
  </si>
  <si>
    <t>from "0-c"</t>
  </si>
  <si>
    <t>from "10-c"</t>
  </si>
  <si>
    <t>from "0-b"</t>
  </si>
  <si>
    <t>from "0-d"</t>
  </si>
  <si>
    <t>from left of small bars</t>
  </si>
  <si>
    <t>Starting</t>
  </si>
  <si>
    <t>point</t>
  </si>
  <si>
    <t>Distance Relationships with the Relascope</t>
  </si>
  <si>
    <t>critical</t>
  </si>
  <si>
    <t>English</t>
  </si>
  <si>
    <t>Horizontal</t>
  </si>
  <si>
    <t>with this</t>
  </si>
  <si>
    <t>tree</t>
  </si>
  <si>
    <t>Distance</t>
  </si>
  <si>
    <t># RU's</t>
  </si>
  <si>
    <t>Diameter</t>
  </si>
  <si>
    <t>feet</t>
  </si>
  <si>
    <t>on scale</t>
  </si>
  <si>
    <t>inches</t>
  </si>
  <si>
    <t>with RU=2, 14" matches at what distance ?</t>
  </si>
  <si>
    <t>Metric</t>
  </si>
  <si>
    <t xml:space="preserve"> meters</t>
  </si>
  <si>
    <t>cm</t>
  </si>
  <si>
    <t>with RU=2, 30cm matches at what distance ?</t>
  </si>
  <si>
    <t>face</t>
  </si>
  <si>
    <t>Center</t>
  </si>
  <si>
    <t xml:space="preserve">           Factor (PRF)</t>
  </si>
  <si>
    <t xml:space="preserve">            Plot Radius</t>
  </si>
  <si>
    <r>
      <t xml:space="preserve">no </t>
    </r>
    <r>
      <rPr>
        <u val="single"/>
        <sz val="10"/>
        <color indexed="17"/>
        <rFont val="Arial"/>
        <family val="2"/>
      </rPr>
      <t>labled</t>
    </r>
    <r>
      <rPr>
        <sz val="10"/>
        <color indexed="17"/>
        <rFont val="Arial"/>
        <family val="2"/>
      </rPr>
      <t xml:space="preserve"> 6 !</t>
    </r>
  </si>
  <si>
    <r>
      <t>Sorted in order of BAF</t>
    </r>
    <r>
      <rPr>
        <b/>
        <sz val="9"/>
        <color indexed="10"/>
        <rFont val="Arial"/>
        <family val="2"/>
      </rPr>
      <t>, so you can find an approximate one you want to use</t>
    </r>
  </si>
  <si>
    <t>BAFs for various Relascope Bar Combinations</t>
  </si>
  <si>
    <t>(12 units)</t>
  </si>
  <si>
    <t>Metric CP Scale</t>
  </si>
  <si>
    <t>( equals 9)</t>
  </si>
  <si>
    <t>all bands plus</t>
  </si>
  <si>
    <t>"3 BAF band"</t>
  </si>
  <si>
    <t>enter</t>
  </si>
  <si>
    <t xml:space="preserve">         Plot Radius</t>
  </si>
  <si>
    <t xml:space="preserve">        Factor (PRF)</t>
  </si>
  <si>
    <t>sq ft / acre</t>
  </si>
  <si>
    <t>Enter 2 values and compute the third</t>
  </si>
  <si>
    <t>Units</t>
  </si>
  <si>
    <t>For initial data example</t>
  </si>
  <si>
    <r>
      <t xml:space="preserve">face </t>
    </r>
    <r>
      <rPr>
        <sz val="10"/>
        <rFont val="Arial"/>
        <family val="2"/>
      </rPr>
      <t>ft:in</t>
    </r>
  </si>
  <si>
    <r>
      <t xml:space="preserve">Center </t>
    </r>
    <r>
      <rPr>
        <sz val="10"/>
        <rFont val="Arial"/>
        <family val="2"/>
      </rPr>
      <t>ft:in</t>
    </r>
  </si>
  <si>
    <r>
      <t xml:space="preserve">face </t>
    </r>
    <r>
      <rPr>
        <sz val="10"/>
        <color indexed="17"/>
        <rFont val="Arial"/>
        <family val="2"/>
      </rPr>
      <t>m:cm</t>
    </r>
  </si>
  <si>
    <r>
      <t xml:space="preserve">Center </t>
    </r>
    <r>
      <rPr>
        <sz val="10"/>
        <color indexed="17"/>
        <rFont val="Arial"/>
        <family val="2"/>
      </rPr>
      <t>m:cm</t>
    </r>
  </si>
  <si>
    <t>At 20m distance, 40cm = how many Relascope units ?</t>
  </si>
  <si>
    <t>At 20m distance, 2 Relascope Units is what diameter ?</t>
  </si>
  <si>
    <t>At 66' distance, 3 Relascope Units is what diameter ?</t>
  </si>
  <si>
    <t>At 66' distance, 16" = how many Relascope units ?</t>
  </si>
  <si>
    <t>RU's is</t>
  </si>
  <si>
    <t>Revision</t>
  </si>
  <si>
    <t>*NOTE</t>
  </si>
  <si>
    <t>because of an earlier EXCEL error</t>
  </si>
  <si>
    <t xml:space="preserve"> August 6, 2006</t>
  </si>
  <si>
    <t>These red numbers were corrected</t>
  </si>
  <si>
    <t xml:space="preserve"> Make sure you have the latest version, email Kim Iles to be certain.</t>
  </si>
  <si>
    <t xml:space="preserve">          Use the Star_Bar Program for that</t>
  </si>
  <si>
    <t xml:space="preserve"> Relascope to check these factors.</t>
  </si>
  <si>
    <r>
      <t xml:space="preserve"> Don't forget to actually </t>
    </r>
    <r>
      <rPr>
        <b/>
        <u val="single"/>
        <sz val="10"/>
        <color indexed="60"/>
        <rFont val="Arial"/>
        <family val="2"/>
      </rPr>
      <t>calibrate</t>
    </r>
    <r>
      <rPr>
        <b/>
        <sz val="10"/>
        <color indexed="60"/>
        <rFont val="Arial"/>
        <family val="2"/>
      </rPr>
      <t xml:space="preserve"> your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</si>
</sst>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00000"/>
    <numFmt numFmtId="176" formatCode="#,##0.000"/>
    <numFmt numFmtId="177" formatCode="0.0000000"/>
    <numFmt numFmtId="178" formatCode="0.0"/>
  </numFmts>
  <fonts count="43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0"/>
    </font>
    <font>
      <sz val="9"/>
      <name val="Tahoma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7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u val="single"/>
      <sz val="10"/>
      <color indexed="10"/>
      <name val="Tahoma"/>
      <family val="2"/>
    </font>
    <font>
      <sz val="10"/>
      <color indexed="18"/>
      <name val="Tahoma"/>
      <family val="2"/>
    </font>
    <font>
      <sz val="10"/>
      <color indexed="12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sz val="9"/>
      <color indexed="10"/>
      <name val="Arial"/>
      <family val="2"/>
    </font>
    <font>
      <sz val="14"/>
      <name val="Arial"/>
      <family val="0"/>
    </font>
    <font>
      <sz val="10"/>
      <color indexed="12"/>
      <name val="Tahoma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5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5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Alignment="1" quotePrefix="1">
      <alignment horizontal="right"/>
    </xf>
    <xf numFmtId="0" fontId="10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73" fontId="22" fillId="0" borderId="0" xfId="0" applyNumberFormat="1" applyFont="1" applyAlignment="1">
      <alignment/>
    </xf>
    <xf numFmtId="173" fontId="22" fillId="0" borderId="0" xfId="0" applyNumberFormat="1" applyFont="1" applyAlignment="1">
      <alignment horizontal="center"/>
    </xf>
    <xf numFmtId="173" fontId="22" fillId="0" borderId="0" xfId="0" applyNumberFormat="1" applyFont="1" applyAlignment="1">
      <alignment horizontal="right"/>
    </xf>
    <xf numFmtId="0" fontId="23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2" borderId="4" xfId="0" applyFont="1" applyFill="1" applyBorder="1" applyAlignment="1">
      <alignment/>
    </xf>
    <xf numFmtId="176" fontId="0" fillId="3" borderId="0" xfId="0" applyNumberForma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18" fillId="4" borderId="4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73" fontId="0" fillId="0" borderId="0" xfId="0" applyNumberFormat="1" applyFont="1" applyAlignment="1">
      <alignment/>
    </xf>
    <xf numFmtId="173" fontId="16" fillId="0" borderId="0" xfId="0" applyNumberFormat="1" applyFont="1" applyBorder="1" applyAlignment="1">
      <alignment/>
    </xf>
    <xf numFmtId="173" fontId="18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2" fontId="2" fillId="0" borderId="0" xfId="0" applyNumberFormat="1" applyFont="1" applyAlignment="1">
      <alignment horizontal="left"/>
    </xf>
    <xf numFmtId="172" fontId="11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32" fillId="0" borderId="0" xfId="0" applyFont="1" applyAlignment="1">
      <alignment horizontal="center"/>
    </xf>
    <xf numFmtId="16" fontId="32" fillId="0" borderId="0" xfId="0" applyNumberFormat="1" applyFont="1" applyAlignment="1" quotePrefix="1">
      <alignment horizontal="center"/>
    </xf>
    <xf numFmtId="173" fontId="33" fillId="0" borderId="0" xfId="0" applyNumberFormat="1" applyFont="1" applyFill="1" applyBorder="1" applyAlignment="1" applyProtection="1">
      <alignment horizontal="center"/>
      <protection/>
    </xf>
    <xf numFmtId="173" fontId="33" fillId="0" borderId="0" xfId="0" applyNumberFormat="1" applyFont="1" applyFill="1" applyAlignment="1">
      <alignment/>
    </xf>
    <xf numFmtId="172" fontId="33" fillId="0" borderId="0" xfId="0" applyNumberFormat="1" applyFont="1" applyAlignment="1">
      <alignment/>
    </xf>
    <xf numFmtId="173" fontId="34" fillId="0" borderId="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9" xfId="0" applyBorder="1" applyAlignment="1">
      <alignment/>
    </xf>
    <xf numFmtId="172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172" fontId="2" fillId="0" borderId="12" xfId="0" applyNumberFormat="1" applyFont="1" applyBorder="1" applyAlignment="1">
      <alignment horizontal="center"/>
    </xf>
    <xf numFmtId="0" fontId="32" fillId="0" borderId="0" xfId="0" applyFont="1" applyAlignment="1" quotePrefix="1">
      <alignment horizontal="center"/>
    </xf>
    <xf numFmtId="0" fontId="11" fillId="0" borderId="12" xfId="0" applyFont="1" applyBorder="1" applyAlignment="1">
      <alignment/>
    </xf>
    <xf numFmtId="174" fontId="11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72" fontId="11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73" fontId="33" fillId="0" borderId="0" xfId="0" applyNumberFormat="1" applyFont="1" applyFill="1" applyBorder="1" applyAlignment="1">
      <alignment/>
    </xf>
    <xf numFmtId="174" fontId="18" fillId="0" borderId="10" xfId="0" applyNumberFormat="1" applyFont="1" applyFill="1" applyBorder="1" applyAlignment="1">
      <alignment/>
    </xf>
    <xf numFmtId="173" fontId="26" fillId="0" borderId="0" xfId="0" applyNumberFormat="1" applyFont="1" applyBorder="1" applyAlignment="1">
      <alignment horizontal="right"/>
    </xf>
    <xf numFmtId="174" fontId="18" fillId="0" borderId="14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/>
    </xf>
    <xf numFmtId="0" fontId="12" fillId="0" borderId="0" xfId="0" applyFont="1" applyAlignment="1">
      <alignment/>
    </xf>
    <xf numFmtId="43" fontId="0" fillId="5" borderId="0" xfId="15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/>
      <protection/>
    </xf>
    <xf numFmtId="43" fontId="26" fillId="5" borderId="0" xfId="15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6" fillId="4" borderId="0" xfId="0" applyFont="1" applyFill="1" applyBorder="1" applyAlignment="1">
      <alignment/>
    </xf>
    <xf numFmtId="43" fontId="26" fillId="5" borderId="0" xfId="15" applyFont="1" applyFill="1" applyBorder="1" applyAlignment="1" applyProtection="1">
      <alignment horizontal="center"/>
      <protection locked="0"/>
    </xf>
    <xf numFmtId="0" fontId="26" fillId="3" borderId="0" xfId="0" applyFont="1" applyFill="1" applyBorder="1" applyAlignment="1">
      <alignment horizontal="center"/>
    </xf>
    <xf numFmtId="176" fontId="0" fillId="3" borderId="0" xfId="0" applyNumberForma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78" fontId="0" fillId="3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176" fontId="0" fillId="3" borderId="0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178" fontId="0" fillId="3" borderId="0" xfId="0" applyNumberFormat="1" applyFill="1" applyBorder="1" applyAlignment="1" applyProtection="1">
      <alignment horizontal="center"/>
      <protection/>
    </xf>
    <xf numFmtId="173" fontId="15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3" fontId="17" fillId="0" borderId="0" xfId="0" applyNumberFormat="1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10" fillId="0" borderId="12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>
      <alignment/>
    </xf>
    <xf numFmtId="172" fontId="18" fillId="7" borderId="15" xfId="0" applyNumberFormat="1" applyFont="1" applyFill="1" applyBorder="1" applyAlignment="1">
      <alignment horizontal="right"/>
    </xf>
    <xf numFmtId="173" fontId="15" fillId="0" borderId="16" xfId="0" applyNumberFormat="1" applyFont="1" applyFill="1" applyBorder="1" applyAlignment="1" applyProtection="1">
      <alignment horizontal="center"/>
      <protection/>
    </xf>
    <xf numFmtId="173" fontId="17" fillId="0" borderId="16" xfId="0" applyNumberFormat="1" applyFont="1" applyBorder="1" applyAlignment="1">
      <alignment/>
    </xf>
    <xf numFmtId="174" fontId="11" fillId="7" borderId="15" xfId="0" applyNumberFormat="1" applyFont="1" applyFill="1" applyBorder="1" applyAlignment="1">
      <alignment/>
    </xf>
    <xf numFmtId="173" fontId="7" fillId="0" borderId="16" xfId="0" applyNumberFormat="1" applyFont="1" applyFill="1" applyBorder="1" applyAlignment="1" applyProtection="1">
      <alignment horizontal="center"/>
      <protection/>
    </xf>
    <xf numFmtId="173" fontId="7" fillId="0" borderId="16" xfId="0" applyNumberFormat="1" applyFont="1" applyFill="1" applyBorder="1" applyAlignment="1">
      <alignment/>
    </xf>
    <xf numFmtId="0" fontId="18" fillId="0" borderId="17" xfId="0" applyFont="1" applyBorder="1" applyAlignment="1">
      <alignment/>
    </xf>
    <xf numFmtId="172" fontId="10" fillId="5" borderId="15" xfId="0" applyNumberFormat="1" applyFont="1" applyFill="1" applyBorder="1" applyAlignment="1" applyProtection="1">
      <alignment horizontal="right"/>
      <protection locked="0"/>
    </xf>
    <xf numFmtId="173" fontId="34" fillId="0" borderId="16" xfId="0" applyNumberFormat="1" applyFont="1" applyFill="1" applyBorder="1" applyAlignment="1" applyProtection="1">
      <alignment horizontal="center"/>
      <protection/>
    </xf>
    <xf numFmtId="173" fontId="26" fillId="0" borderId="16" xfId="0" applyNumberFormat="1" applyFont="1" applyBorder="1" applyAlignment="1">
      <alignment/>
    </xf>
    <xf numFmtId="173" fontId="33" fillId="0" borderId="16" xfId="0" applyNumberFormat="1" applyFont="1" applyFill="1" applyBorder="1" applyAlignment="1" applyProtection="1">
      <alignment horizontal="center"/>
      <protection/>
    </xf>
    <xf numFmtId="173" fontId="33" fillId="0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6" borderId="9" xfId="0" applyFill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0" fillId="6" borderId="0" xfId="0" applyFill="1" applyBorder="1" applyAlignment="1">
      <alignment/>
    </xf>
    <xf numFmtId="172" fontId="10" fillId="5" borderId="18" xfId="0" applyNumberFormat="1" applyFont="1" applyFill="1" applyBorder="1" applyAlignment="1" applyProtection="1">
      <alignment horizontal="right"/>
      <protection locked="0"/>
    </xf>
    <xf numFmtId="173" fontId="33" fillId="0" borderId="19" xfId="0" applyNumberFormat="1" applyFont="1" applyFill="1" applyBorder="1" applyAlignment="1" applyProtection="1">
      <alignment horizontal="center"/>
      <protection/>
    </xf>
    <xf numFmtId="173" fontId="33" fillId="0" borderId="19" xfId="0" applyNumberFormat="1" applyFont="1" applyFill="1" applyBorder="1" applyAlignment="1">
      <alignment/>
    </xf>
    <xf numFmtId="174" fontId="18" fillId="0" borderId="20" xfId="0" applyNumberFormat="1" applyFont="1" applyFill="1" applyBorder="1" applyAlignment="1">
      <alignment/>
    </xf>
    <xf numFmtId="173" fontId="34" fillId="0" borderId="1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172" fontId="11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2" fillId="0" borderId="22" xfId="0" applyFont="1" applyBorder="1" applyAlignment="1">
      <alignment horizontal="center"/>
    </xf>
    <xf numFmtId="172" fontId="11" fillId="0" borderId="23" xfId="0" applyNumberFormat="1" applyFont="1" applyBorder="1" applyAlignment="1">
      <alignment/>
    </xf>
    <xf numFmtId="173" fontId="33" fillId="0" borderId="22" xfId="0" applyNumberFormat="1" applyFont="1" applyFill="1" applyBorder="1" applyAlignment="1" applyProtection="1">
      <alignment horizontal="center"/>
      <protection/>
    </xf>
    <xf numFmtId="173" fontId="33" fillId="0" borderId="22" xfId="0" applyNumberFormat="1" applyFont="1" applyFill="1" applyBorder="1" applyAlignment="1">
      <alignment/>
    </xf>
    <xf numFmtId="172" fontId="18" fillId="0" borderId="24" xfId="0" applyNumberFormat="1" applyFont="1" applyBorder="1" applyAlignment="1">
      <alignment/>
    </xf>
    <xf numFmtId="173" fontId="34" fillId="0" borderId="22" xfId="0" applyNumberFormat="1" applyFont="1" applyFill="1" applyBorder="1" applyAlignment="1" applyProtection="1">
      <alignment horizontal="right"/>
      <protection/>
    </xf>
    <xf numFmtId="173" fontId="26" fillId="0" borderId="22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4" fillId="5" borderId="27" xfId="0" applyFont="1" applyFill="1" applyBorder="1" applyAlignment="1" applyProtection="1">
      <alignment horizontal="center"/>
      <protection locked="0"/>
    </xf>
    <xf numFmtId="172" fontId="10" fillId="0" borderId="0" xfId="0" applyNumberFormat="1" applyFont="1" applyFill="1" applyBorder="1" applyAlignment="1" applyProtection="1">
      <alignment horizontal="right"/>
      <protection locked="0"/>
    </xf>
    <xf numFmtId="172" fontId="11" fillId="0" borderId="25" xfId="0" applyNumberFormat="1" applyFont="1" applyBorder="1" applyAlignment="1">
      <alignment/>
    </xf>
    <xf numFmtId="0" fontId="10" fillId="5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173" fontId="22" fillId="0" borderId="0" xfId="0" applyNumberFormat="1" applyFont="1" applyBorder="1" applyAlignment="1">
      <alignment/>
    </xf>
    <xf numFmtId="0" fontId="24" fillId="5" borderId="29" xfId="0" applyFont="1" applyFill="1" applyBorder="1" applyAlignment="1" applyProtection="1">
      <alignment horizontal="center"/>
      <protection locked="0"/>
    </xf>
    <xf numFmtId="173" fontId="10" fillId="5" borderId="2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174" fontId="18" fillId="0" borderId="30" xfId="0" applyNumberFormat="1" applyFont="1" applyFill="1" applyBorder="1" applyAlignment="1">
      <alignment/>
    </xf>
    <xf numFmtId="173" fontId="34" fillId="0" borderId="31" xfId="0" applyNumberFormat="1" applyFont="1" applyFill="1" applyBorder="1" applyAlignment="1" applyProtection="1">
      <alignment horizontal="right"/>
      <protection/>
    </xf>
    <xf numFmtId="173" fontId="26" fillId="0" borderId="32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2" fillId="0" borderId="33" xfId="0" applyFont="1" applyBorder="1" applyAlignment="1">
      <alignment/>
    </xf>
    <xf numFmtId="173" fontId="34" fillId="0" borderId="33" xfId="0" applyNumberFormat="1" applyFont="1" applyFill="1" applyBorder="1" applyAlignment="1" applyProtection="1">
      <alignment horizontal="right"/>
      <protection/>
    </xf>
    <xf numFmtId="173" fontId="26" fillId="0" borderId="33" xfId="0" applyNumberFormat="1" applyFont="1" applyBorder="1" applyAlignment="1">
      <alignment horizontal="right"/>
    </xf>
    <xf numFmtId="0" fontId="10" fillId="5" borderId="29" xfId="0" applyFont="1" applyFill="1" applyBorder="1" applyAlignment="1" applyProtection="1">
      <alignment horizontal="center"/>
      <protection locked="0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13" xfId="0" applyFill="1" applyBorder="1" applyAlignment="1">
      <alignment/>
    </xf>
    <xf numFmtId="0" fontId="0" fillId="9" borderId="0" xfId="0" applyFill="1" applyBorder="1" applyAlignment="1">
      <alignment/>
    </xf>
    <xf numFmtId="172" fontId="12" fillId="5" borderId="30" xfId="0" applyNumberFormat="1" applyFont="1" applyFill="1" applyBorder="1" applyAlignment="1" applyProtection="1">
      <alignment horizontal="right"/>
      <protection locked="0"/>
    </xf>
    <xf numFmtId="173" fontId="36" fillId="0" borderId="31" xfId="0" applyNumberFormat="1" applyFont="1" applyFill="1" applyBorder="1" applyAlignment="1" applyProtection="1">
      <alignment horizontal="center"/>
      <protection/>
    </xf>
    <xf numFmtId="173" fontId="36" fillId="0" borderId="31" xfId="0" applyNumberFormat="1" applyFont="1" applyFill="1" applyBorder="1" applyAlignment="1">
      <alignment/>
    </xf>
    <xf numFmtId="172" fontId="12" fillId="0" borderId="14" xfId="0" applyNumberFormat="1" applyFont="1" applyFill="1" applyBorder="1" applyAlignment="1" applyProtection="1">
      <alignment horizontal="right"/>
      <protection locked="0"/>
    </xf>
    <xf numFmtId="173" fontId="36" fillId="0" borderId="0" xfId="0" applyNumberFormat="1" applyFont="1" applyFill="1" applyBorder="1" applyAlignment="1" applyProtection="1">
      <alignment horizontal="center"/>
      <protection/>
    </xf>
    <xf numFmtId="173" fontId="36" fillId="0" borderId="0" xfId="0" applyNumberFormat="1" applyFont="1" applyFill="1" applyBorder="1" applyAlignment="1">
      <alignment/>
    </xf>
    <xf numFmtId="172" fontId="12" fillId="0" borderId="30" xfId="0" applyNumberFormat="1" applyFont="1" applyBorder="1" applyAlignment="1">
      <alignment/>
    </xf>
    <xf numFmtId="172" fontId="12" fillId="0" borderId="14" xfId="0" applyNumberFormat="1" applyFont="1" applyBorder="1" applyAlignment="1">
      <alignment/>
    </xf>
    <xf numFmtId="172" fontId="12" fillId="0" borderId="34" xfId="0" applyNumberFormat="1" applyFont="1" applyBorder="1" applyAlignment="1">
      <alignment/>
    </xf>
    <xf numFmtId="173" fontId="36" fillId="0" borderId="33" xfId="0" applyNumberFormat="1" applyFont="1" applyFill="1" applyBorder="1" applyAlignment="1" applyProtection="1">
      <alignment horizontal="center"/>
      <protection/>
    </xf>
    <xf numFmtId="173" fontId="36" fillId="0" borderId="33" xfId="0" applyNumberFormat="1" applyFont="1" applyFill="1" applyBorder="1" applyAlignment="1">
      <alignment/>
    </xf>
    <xf numFmtId="173" fontId="36" fillId="0" borderId="0" xfId="0" applyNumberFormat="1" applyFont="1" applyFill="1" applyAlignment="1">
      <alignment/>
    </xf>
    <xf numFmtId="173" fontId="18" fillId="2" borderId="0" xfId="0" applyNumberFormat="1" applyFont="1" applyFill="1" applyAlignment="1">
      <alignment horizontal="center"/>
    </xf>
    <xf numFmtId="172" fontId="1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72" fontId="18" fillId="2" borderId="0" xfId="0" applyNumberFormat="1" applyFont="1" applyFill="1" applyAlignment="1">
      <alignment horizontal="center"/>
    </xf>
    <xf numFmtId="172" fontId="18" fillId="0" borderId="34" xfId="0" applyNumberFormat="1" applyFont="1" applyBorder="1" applyAlignment="1">
      <alignment/>
    </xf>
    <xf numFmtId="172" fontId="18" fillId="0" borderId="14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172" fontId="12" fillId="0" borderId="12" xfId="0" applyNumberFormat="1" applyFont="1" applyBorder="1" applyAlignment="1">
      <alignment horizontal="right"/>
    </xf>
    <xf numFmtId="173" fontId="36" fillId="0" borderId="0" xfId="0" applyNumberFormat="1" applyFont="1" applyFill="1" applyBorder="1" applyAlignment="1" applyProtection="1">
      <alignment horizontal="right"/>
      <protection/>
    </xf>
    <xf numFmtId="173" fontId="3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37" fillId="2" borderId="0" xfId="0" applyFont="1" applyFill="1" applyAlignment="1">
      <alignment horizontal="center"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3" fillId="0" borderId="0" xfId="0" applyFont="1" applyAlignment="1" quotePrefix="1">
      <alignment/>
    </xf>
    <xf numFmtId="0" fontId="12" fillId="0" borderId="0" xfId="0" applyFont="1" applyAlignment="1" quotePrefix="1">
      <alignment horizontal="left"/>
    </xf>
    <xf numFmtId="177" fontId="2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76200</xdr:rowOff>
    </xdr:from>
    <xdr:to>
      <xdr:col>6</xdr:col>
      <xdr:colOff>152400</xdr:colOff>
      <xdr:row>9</xdr:row>
      <xdr:rowOff>76200</xdr:rowOff>
    </xdr:to>
    <xdr:sp>
      <xdr:nvSpPr>
        <xdr:cNvPr id="1" name="Line 34"/>
        <xdr:cNvSpPr>
          <a:spLocks/>
        </xdr:cNvSpPr>
      </xdr:nvSpPr>
      <xdr:spPr>
        <a:xfrm>
          <a:off x="3238500" y="1733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9</xdr:row>
      <xdr:rowOff>95250</xdr:rowOff>
    </xdr:from>
    <xdr:to>
      <xdr:col>6</xdr:col>
      <xdr:colOff>238125</xdr:colOff>
      <xdr:row>9</xdr:row>
      <xdr:rowOff>95250</xdr:rowOff>
    </xdr:to>
    <xdr:sp>
      <xdr:nvSpPr>
        <xdr:cNvPr id="1" name="Line 9"/>
        <xdr:cNvSpPr>
          <a:spLocks/>
        </xdr:cNvSpPr>
      </xdr:nvSpPr>
      <xdr:spPr>
        <a:xfrm>
          <a:off x="2095500" y="1657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85725</xdr:rowOff>
    </xdr:from>
    <xdr:to>
      <xdr:col>6</xdr:col>
      <xdr:colOff>142875</xdr:colOff>
      <xdr:row>9</xdr:row>
      <xdr:rowOff>85725</xdr:rowOff>
    </xdr:to>
    <xdr:sp>
      <xdr:nvSpPr>
        <xdr:cNvPr id="1" name="Line 6"/>
        <xdr:cNvSpPr>
          <a:spLocks/>
        </xdr:cNvSpPr>
      </xdr:nvSpPr>
      <xdr:spPr>
        <a:xfrm>
          <a:off x="2362200" y="1619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workbookViewId="0" topLeftCell="A1">
      <selection activeCell="A9" sqref="A9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7.8515625" style="0" customWidth="1"/>
    <col min="5" max="5" width="2.57421875" style="0" customWidth="1"/>
    <col min="7" max="7" width="2.8515625" style="0" customWidth="1"/>
    <col min="9" max="9" width="3.57421875" style="0" customWidth="1"/>
    <col min="10" max="10" width="3.28125" style="0" customWidth="1"/>
    <col min="11" max="11" width="2.28125" style="0" customWidth="1"/>
    <col min="13" max="13" width="3.57421875" style="0" customWidth="1"/>
    <col min="15" max="15" width="3.421875" style="0" customWidth="1"/>
  </cols>
  <sheetData>
    <row r="2" ht="15.75">
      <c r="C2" s="1" t="s">
        <v>29</v>
      </c>
    </row>
    <row r="3" ht="12.75">
      <c r="D3" s="117" t="s">
        <v>62</v>
      </c>
    </row>
    <row r="5" spans="3:9" ht="12.75">
      <c r="C5" s="33"/>
      <c r="D5" s="34"/>
      <c r="E5" s="34"/>
      <c r="F5" s="34"/>
      <c r="G5" s="34"/>
      <c r="H5" s="35" t="s">
        <v>30</v>
      </c>
      <c r="I5" s="36"/>
    </row>
    <row r="6" spans="3:9" s="37" customFormat="1" ht="12.75">
      <c r="C6" s="38" t="s">
        <v>31</v>
      </c>
      <c r="D6" s="39" t="s">
        <v>32</v>
      </c>
      <c r="E6" s="39"/>
      <c r="F6" s="39" t="s">
        <v>33</v>
      </c>
      <c r="G6" s="39"/>
      <c r="H6" s="39" t="s">
        <v>34</v>
      </c>
      <c r="I6" s="40"/>
    </row>
    <row r="7" spans="2:9" s="37" customFormat="1" ht="12">
      <c r="B7" s="43" t="s">
        <v>73</v>
      </c>
      <c r="C7" s="119" t="s">
        <v>63</v>
      </c>
      <c r="D7" s="39" t="s">
        <v>35</v>
      </c>
      <c r="E7" s="39"/>
      <c r="F7" s="42" t="s">
        <v>36</v>
      </c>
      <c r="G7" s="39"/>
      <c r="H7" s="39" t="s">
        <v>37</v>
      </c>
      <c r="I7" s="40"/>
    </row>
    <row r="8" spans="2:12" s="37" customFormat="1" ht="12">
      <c r="B8" s="43" t="s">
        <v>1</v>
      </c>
      <c r="C8" s="41"/>
      <c r="D8" s="42" t="s">
        <v>38</v>
      </c>
      <c r="E8" s="39"/>
      <c r="F8" s="39" t="s">
        <v>39</v>
      </c>
      <c r="G8" s="39"/>
      <c r="H8" s="42" t="s">
        <v>40</v>
      </c>
      <c r="I8" s="40"/>
      <c r="L8" s="37" t="s">
        <v>64</v>
      </c>
    </row>
    <row r="9" spans="2:16" ht="12.75">
      <c r="B9" s="26">
        <f>IF(F9="","",F9^2*4.356)</f>
        <v>17.424</v>
      </c>
      <c r="C9" s="44"/>
      <c r="D9" s="134">
        <f>IF(F9="","",(H9/12)/(2*F9/100))</f>
        <v>29.166666666666668</v>
      </c>
      <c r="E9" s="131"/>
      <c r="F9" s="118">
        <v>2</v>
      </c>
      <c r="G9" s="131"/>
      <c r="H9" s="118">
        <v>14</v>
      </c>
      <c r="I9" s="46"/>
      <c r="L9" s="130">
        <f>IF(N9="","",(P9/12)/(2*N9/100))</f>
        <v>29.166666666666668</v>
      </c>
      <c r="M9" s="131"/>
      <c r="N9" s="118">
        <v>2</v>
      </c>
      <c r="O9" s="131"/>
      <c r="P9" s="118">
        <v>14</v>
      </c>
    </row>
    <row r="10" spans="3:16" ht="12.75">
      <c r="C10" s="44"/>
      <c r="D10" s="131"/>
      <c r="E10" s="131"/>
      <c r="F10" s="131"/>
      <c r="G10" s="131"/>
      <c r="H10" s="131"/>
      <c r="I10" s="46"/>
      <c r="L10" s="123" t="s">
        <v>41</v>
      </c>
      <c r="M10" s="124"/>
      <c r="N10" s="124"/>
      <c r="O10" s="124"/>
      <c r="P10" s="124"/>
    </row>
    <row r="11" spans="2:9" ht="12.75">
      <c r="B11" s="26">
        <f>IF(F11="","",F11^2*4.356)</f>
        <v>4.444444444444443</v>
      </c>
      <c r="C11" s="44"/>
      <c r="D11" s="118">
        <v>66</v>
      </c>
      <c r="E11" s="131"/>
      <c r="F11" s="135">
        <f>IF(D11="","",(((H11/12)/D11)/2)*100)</f>
        <v>1.01010101010101</v>
      </c>
      <c r="G11" s="131"/>
      <c r="H11" s="118">
        <v>16</v>
      </c>
      <c r="I11" s="46"/>
    </row>
    <row r="12" spans="3:16" ht="12.75">
      <c r="C12" s="44"/>
      <c r="D12" s="131"/>
      <c r="E12" s="131"/>
      <c r="F12" s="131"/>
      <c r="G12" s="131"/>
      <c r="H12" s="131"/>
      <c r="I12" s="46"/>
      <c r="L12" s="122">
        <v>66</v>
      </c>
      <c r="M12" s="121"/>
      <c r="N12" s="125">
        <f>IF(L12="","",(((P12/12)/L12)/2)*100)</f>
        <v>1.01010101010101</v>
      </c>
      <c r="O12" s="121"/>
      <c r="P12" s="122">
        <v>16</v>
      </c>
    </row>
    <row r="13" spans="2:16" ht="12.75">
      <c r="B13" s="26">
        <f>IF(F13="","",F13^2*4.356)</f>
        <v>39.204</v>
      </c>
      <c r="C13" s="44"/>
      <c r="D13" s="118">
        <v>66</v>
      </c>
      <c r="E13" s="131"/>
      <c r="F13" s="118">
        <v>3</v>
      </c>
      <c r="G13" s="131"/>
      <c r="H13" s="136">
        <f>IF(D13="","",(F13/100*2)*D13*12)</f>
        <v>47.519999999999996</v>
      </c>
      <c r="I13" s="46"/>
      <c r="L13" s="123" t="s">
        <v>72</v>
      </c>
      <c r="M13" s="124"/>
      <c r="N13" s="124"/>
      <c r="O13" s="124"/>
      <c r="P13" s="124"/>
    </row>
    <row r="14" spans="3:9" ht="12.75">
      <c r="C14" s="47"/>
      <c r="D14" s="48"/>
      <c r="E14" s="48"/>
      <c r="F14" s="48"/>
      <c r="G14" s="48"/>
      <c r="H14" s="48"/>
      <c r="I14" s="49"/>
    </row>
    <row r="15" spans="12:16" ht="12.75">
      <c r="L15" s="118">
        <v>66</v>
      </c>
      <c r="M15" s="131"/>
      <c r="N15" s="118">
        <v>3</v>
      </c>
      <c r="O15" s="131"/>
      <c r="P15" s="132">
        <f>IF(L15="","",(N15/100*2)*L15*12)</f>
        <v>47.519999999999996</v>
      </c>
    </row>
    <row r="16" spans="12:16" ht="12.75">
      <c r="L16" s="126" t="s">
        <v>71</v>
      </c>
      <c r="M16" s="81"/>
      <c r="N16" s="81"/>
      <c r="O16" s="81"/>
      <c r="P16" s="81"/>
    </row>
    <row r="17" spans="3:9" ht="12.75">
      <c r="C17" s="50"/>
      <c r="D17" s="51"/>
      <c r="E17" s="51"/>
      <c r="F17" s="51"/>
      <c r="G17" s="51"/>
      <c r="H17" s="52" t="s">
        <v>30</v>
      </c>
      <c r="I17" s="53"/>
    </row>
    <row r="18" spans="3:9" ht="12.75">
      <c r="C18" s="54" t="s">
        <v>42</v>
      </c>
      <c r="D18" s="55" t="s">
        <v>32</v>
      </c>
      <c r="E18" s="55"/>
      <c r="F18" s="55" t="s">
        <v>33</v>
      </c>
      <c r="G18" s="55"/>
      <c r="H18" s="55" t="s">
        <v>34</v>
      </c>
      <c r="I18" s="56"/>
    </row>
    <row r="19" spans="2:9" ht="12.75">
      <c r="B19" s="43" t="s">
        <v>73</v>
      </c>
      <c r="C19" s="120" t="s">
        <v>63</v>
      </c>
      <c r="D19" s="55" t="s">
        <v>35</v>
      </c>
      <c r="E19" s="55"/>
      <c r="F19" s="58" t="s">
        <v>36</v>
      </c>
      <c r="G19" s="55"/>
      <c r="H19" s="55" t="s">
        <v>37</v>
      </c>
      <c r="I19" s="56"/>
    </row>
    <row r="20" spans="2:12" ht="12.75">
      <c r="B20" s="43" t="s">
        <v>1</v>
      </c>
      <c r="C20" s="57"/>
      <c r="D20" s="58" t="s">
        <v>43</v>
      </c>
      <c r="E20" s="55"/>
      <c r="F20" s="55" t="s">
        <v>39</v>
      </c>
      <c r="G20" s="55"/>
      <c r="H20" s="58" t="s">
        <v>44</v>
      </c>
      <c r="I20" s="56"/>
      <c r="L20" s="37" t="s">
        <v>64</v>
      </c>
    </row>
    <row r="21" spans="2:16" ht="12.75">
      <c r="B21" s="26">
        <f>IF(F21="","",F21^2)</f>
        <v>4</v>
      </c>
      <c r="C21" s="59"/>
      <c r="D21" s="134">
        <f>IF(F21="","",(H21/100)/(2*F21/100))</f>
        <v>7.5</v>
      </c>
      <c r="E21" s="133"/>
      <c r="F21" s="118">
        <v>2</v>
      </c>
      <c r="G21" s="133"/>
      <c r="H21" s="118">
        <v>30</v>
      </c>
      <c r="I21" s="61"/>
      <c r="L21" s="45">
        <f>IF(N21="","",(P21/100)/(2*N21/100))</f>
        <v>7.5</v>
      </c>
      <c r="M21" s="60"/>
      <c r="N21" s="118">
        <v>2</v>
      </c>
      <c r="O21" s="60"/>
      <c r="P21" s="118">
        <v>30</v>
      </c>
    </row>
    <row r="22" spans="3:16" ht="12.75">
      <c r="C22" s="59"/>
      <c r="D22" s="133"/>
      <c r="E22" s="133"/>
      <c r="F22" s="133"/>
      <c r="G22" s="133"/>
      <c r="H22" s="133"/>
      <c r="I22" s="61"/>
      <c r="L22" s="126" t="s">
        <v>45</v>
      </c>
      <c r="M22" s="81"/>
      <c r="N22" s="81"/>
      <c r="O22" s="81"/>
      <c r="P22" s="81"/>
    </row>
    <row r="23" spans="2:9" ht="12.75">
      <c r="B23" s="26">
        <f>IF(F23*H23=0,"",F23^2)</f>
        <v>1</v>
      </c>
      <c r="C23" s="59"/>
      <c r="D23" s="118">
        <v>20</v>
      </c>
      <c r="E23" s="133"/>
      <c r="F23" s="135">
        <f>IF(D23="","",(((H23/100)/D23)/2)*100)</f>
        <v>1</v>
      </c>
      <c r="G23" s="133"/>
      <c r="H23" s="118">
        <v>40</v>
      </c>
      <c r="I23" s="61"/>
    </row>
    <row r="24" spans="3:16" ht="12.75">
      <c r="C24" s="59"/>
      <c r="D24" s="133"/>
      <c r="E24" s="133"/>
      <c r="F24" s="133"/>
      <c r="G24" s="133"/>
      <c r="H24" s="133"/>
      <c r="I24" s="61"/>
      <c r="L24" s="128">
        <v>20</v>
      </c>
      <c r="M24" s="127"/>
      <c r="N24" s="129">
        <f>IF(L24="","",(((P24/100)/L24)/2)*100)</f>
        <v>1</v>
      </c>
      <c r="O24" s="127"/>
      <c r="P24" s="128">
        <v>40</v>
      </c>
    </row>
    <row r="25" spans="2:16" ht="12.75">
      <c r="B25" s="26">
        <f>IF(F25="","",F25^2)</f>
        <v>4</v>
      </c>
      <c r="C25" s="59"/>
      <c r="D25" s="118">
        <v>20</v>
      </c>
      <c r="E25" s="133"/>
      <c r="F25" s="118">
        <v>2</v>
      </c>
      <c r="G25" s="133"/>
      <c r="H25" s="136">
        <f>IF(D25="","",(F25/100*2)*D25*100)</f>
        <v>80</v>
      </c>
      <c r="I25" s="61"/>
      <c r="L25" s="126" t="s">
        <v>69</v>
      </c>
      <c r="M25" s="81"/>
      <c r="N25" s="81"/>
      <c r="O25" s="81"/>
      <c r="P25" s="81"/>
    </row>
    <row r="26" spans="3:9" ht="12.75">
      <c r="C26" s="62"/>
      <c r="D26" s="63"/>
      <c r="E26" s="63"/>
      <c r="F26" s="63"/>
      <c r="G26" s="63"/>
      <c r="H26" s="63"/>
      <c r="I26" s="64"/>
    </row>
    <row r="27" spans="12:16" ht="12.75">
      <c r="L27" s="128">
        <v>20</v>
      </c>
      <c r="M27" s="127"/>
      <c r="N27" s="128">
        <v>2</v>
      </c>
      <c r="O27" s="127"/>
      <c r="P27" s="129">
        <f>IF(L27="","",(N27/100*2)*L27*100)</f>
        <v>80</v>
      </c>
    </row>
    <row r="28" spans="12:16" ht="12.75">
      <c r="L28" s="126" t="s">
        <v>70</v>
      </c>
      <c r="M28" s="81"/>
      <c r="N28" s="81"/>
      <c r="O28" s="81"/>
      <c r="P28" s="81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8"/>
  <sheetViews>
    <sheetView tabSelected="1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00390625" style="0" customWidth="1"/>
    <col min="2" max="2" width="10.140625" style="22" customWidth="1"/>
    <col min="3" max="3" width="12.28125" style="0" customWidth="1"/>
    <col min="4" max="4" width="2.57421875" style="0" customWidth="1"/>
    <col min="5" max="5" width="9.140625" style="115" customWidth="1"/>
    <col min="6" max="6" width="2.28125" style="0" customWidth="1"/>
    <col min="7" max="7" width="12.7109375" style="91" customWidth="1"/>
    <col min="8" max="9" width="11.140625" style="65" customWidth="1"/>
    <col min="10" max="10" width="12.28125" style="98" customWidth="1"/>
    <col min="11" max="11" width="12.8515625" style="2" customWidth="1"/>
    <col min="12" max="12" width="11.00390625" style="0" customWidth="1"/>
    <col min="13" max="13" width="1.7109375" style="0" customWidth="1"/>
    <col min="14" max="14" width="1.57421875" style="0" customWidth="1"/>
    <col min="15" max="15" width="2.7109375" style="0" customWidth="1"/>
    <col min="16" max="16" width="5.140625" style="0" customWidth="1"/>
    <col min="17" max="17" width="1.8515625" style="0" customWidth="1"/>
    <col min="18" max="19" width="13.00390625" style="0" customWidth="1"/>
    <col min="20" max="20" width="2.7109375" style="0" customWidth="1"/>
    <col min="27" max="27" width="2.8515625" style="0" customWidth="1"/>
  </cols>
  <sheetData>
    <row r="1" spans="1:14" ht="18">
      <c r="A1" s="240" t="s">
        <v>74</v>
      </c>
      <c r="B1" s="244" t="s">
        <v>79</v>
      </c>
      <c r="N1" s="211"/>
    </row>
    <row r="2" spans="3:14" ht="15.75">
      <c r="C2" s="1" t="s">
        <v>52</v>
      </c>
      <c r="J2" s="247" t="s">
        <v>82</v>
      </c>
      <c r="K2" s="248"/>
      <c r="L2" s="248"/>
      <c r="N2" s="211"/>
    </row>
    <row r="3" spans="10:14" ht="12.75">
      <c r="J3" s="247" t="s">
        <v>81</v>
      </c>
      <c r="K3" s="248"/>
      <c r="L3" s="248"/>
      <c r="N3" s="211"/>
    </row>
    <row r="4" spans="2:14" ht="16.5" customHeight="1">
      <c r="B4" s="23"/>
      <c r="C4" s="1" t="s">
        <v>0</v>
      </c>
      <c r="D4" s="6"/>
      <c r="F4" s="6"/>
      <c r="H4" s="67"/>
      <c r="I4" s="66"/>
      <c r="J4" s="247" t="s">
        <v>80</v>
      </c>
      <c r="K4" s="248"/>
      <c r="L4" s="248"/>
      <c r="N4" s="211"/>
    </row>
    <row r="5" spans="2:14" ht="19.5" customHeight="1">
      <c r="B5" s="32" t="s">
        <v>27</v>
      </c>
      <c r="C5" s="32" t="s">
        <v>7</v>
      </c>
      <c r="E5" s="32" t="s">
        <v>4</v>
      </c>
      <c r="F5" s="6"/>
      <c r="G5" s="92" t="s">
        <v>10</v>
      </c>
      <c r="H5" s="65" t="s">
        <v>49</v>
      </c>
      <c r="J5" s="246" t="s">
        <v>2</v>
      </c>
      <c r="K5" s="70" t="s">
        <v>49</v>
      </c>
      <c r="L5" s="3"/>
      <c r="N5" s="211"/>
    </row>
    <row r="6" spans="2:14" ht="12.75">
      <c r="B6" s="32" t="s">
        <v>28</v>
      </c>
      <c r="C6" s="13" t="s">
        <v>11</v>
      </c>
      <c r="D6" s="6"/>
      <c r="E6" s="97" t="s">
        <v>5</v>
      </c>
      <c r="F6" s="13"/>
      <c r="G6" s="93"/>
      <c r="H6" s="65" t="s">
        <v>48</v>
      </c>
      <c r="K6" s="70" t="s">
        <v>48</v>
      </c>
      <c r="L6" s="15"/>
      <c r="N6" s="211"/>
    </row>
    <row r="7" spans="3:14" ht="13.5" thickBot="1">
      <c r="C7" s="74" t="s">
        <v>11</v>
      </c>
      <c r="D7" s="6"/>
      <c r="E7" s="74" t="s">
        <v>8</v>
      </c>
      <c r="F7" s="13"/>
      <c r="G7" s="93" t="s">
        <v>61</v>
      </c>
      <c r="H7" s="227" t="s">
        <v>66</v>
      </c>
      <c r="I7" s="227" t="s">
        <v>65</v>
      </c>
      <c r="J7" s="96" t="s">
        <v>9</v>
      </c>
      <c r="K7" s="228" t="s">
        <v>68</v>
      </c>
      <c r="L7" s="228" t="s">
        <v>67</v>
      </c>
      <c r="N7" s="211"/>
    </row>
    <row r="8" spans="1:108" s="83" customFormat="1" ht="14.25" thickBot="1" thickTop="1">
      <c r="A8" s="140"/>
      <c r="B8" s="141"/>
      <c r="C8" s="142"/>
      <c r="D8" s="142"/>
      <c r="E8" s="143"/>
      <c r="F8" s="142"/>
      <c r="G8" s="155">
        <v>600</v>
      </c>
      <c r="H8" s="156">
        <f>IF(G8="","",SQRT(43560/(G8))/2/12)</f>
        <v>0.3550234734023465</v>
      </c>
      <c r="I8" s="157">
        <f>IF(G8="","",H8-(1/24))</f>
        <v>0.31335680673567984</v>
      </c>
      <c r="J8" s="155">
        <f>G8/4.356</f>
        <v>137.7410468319559</v>
      </c>
      <c r="K8" s="158">
        <f>IF(J8="","",SQRT(10000/(J8))/2/100)</f>
        <v>0.04260281680828159</v>
      </c>
      <c r="L8" s="159">
        <f>IF(J8="","",K8-(1/2/100))</f>
        <v>0.03760281680828159</v>
      </c>
      <c r="M8" s="160"/>
      <c r="N8" s="21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2:108" s="140" customFormat="1" ht="7.5" customHeight="1" thickBot="1">
      <c r="B9" s="141"/>
      <c r="C9" s="142"/>
      <c r="D9" s="142"/>
      <c r="E9" s="143"/>
      <c r="F9" s="192"/>
      <c r="G9" s="146"/>
      <c r="H9" s="137"/>
      <c r="I9" s="144"/>
      <c r="J9" s="146"/>
      <c r="K9" s="138"/>
      <c r="L9" s="145"/>
      <c r="N9" s="21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8" s="139" customFormat="1" ht="13.5" thickBot="1">
      <c r="A10" s="193"/>
      <c r="B10" s="194"/>
      <c r="C10" s="199">
        <v>1</v>
      </c>
      <c r="D10" s="195"/>
      <c r="E10" s="198">
        <v>1</v>
      </c>
      <c r="F10" s="196"/>
      <c r="G10" s="148">
        <f>IF(C10="","",J10*4.356)</f>
        <v>13.6111111111112</v>
      </c>
      <c r="H10" s="149">
        <f>IF(G10="","",SQRT(43560/(G10))/2/12)</f>
        <v>2.357142857142849</v>
      </c>
      <c r="I10" s="150">
        <f>IF(G10="","",H10-(1/24))</f>
        <v>2.3154761904761827</v>
      </c>
      <c r="J10" s="151">
        <f>IF(C10="","",((C10+E10/6)*1.51515151515152)^2)</f>
        <v>3.1246811549842057</v>
      </c>
      <c r="K10" s="152">
        <f>IF(J10="","",SQRT(10000/(J10))/2/100)</f>
        <v>0.2828571428571419</v>
      </c>
      <c r="L10" s="153">
        <f>IF(J10="","",K10-(1/2/100))</f>
        <v>0.2778571428571419</v>
      </c>
      <c r="M10" s="154"/>
      <c r="N10" s="21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</row>
    <row r="11" spans="1:14" ht="12.75">
      <c r="A11" s="140"/>
      <c r="B11" s="141"/>
      <c r="C11" s="197"/>
      <c r="D11" s="142"/>
      <c r="E11" s="164"/>
      <c r="F11" s="192"/>
      <c r="G11" s="93"/>
      <c r="H11" s="80"/>
      <c r="I11" s="80"/>
      <c r="K11" s="82"/>
      <c r="L11" s="81"/>
      <c r="N11" s="211"/>
    </row>
    <row r="12" spans="2:14" ht="12.75">
      <c r="B12" s="27" t="s">
        <v>26</v>
      </c>
      <c r="C12" s="29">
        <v>0</v>
      </c>
      <c r="D12" s="6" t="s">
        <v>21</v>
      </c>
      <c r="E12" s="74">
        <v>1</v>
      </c>
      <c r="F12" s="6"/>
      <c r="G12" s="94">
        <f aca="true" t="shared" si="0" ref="G12:G45">J12*4.356</f>
        <v>0.2777777777777795</v>
      </c>
      <c r="H12" s="79">
        <f>SQRT(43560/(G12))/2/12</f>
        <v>16.499999999999947</v>
      </c>
      <c r="I12" s="80">
        <f>H12-(1/24)</f>
        <v>16.45833333333328</v>
      </c>
      <c r="J12" s="99">
        <f aca="true" t="shared" si="1" ref="J12:J17">((C12+E12/6)*1.51515151515152)^2</f>
        <v>0.06376900316294296</v>
      </c>
      <c r="K12" s="76">
        <f>SQRT(10000/(J12))/2/100</f>
        <v>1.9799999999999938</v>
      </c>
      <c r="L12" s="77">
        <f>K12-(1/2/100)</f>
        <v>1.9749999999999939</v>
      </c>
      <c r="N12" s="211"/>
    </row>
    <row r="13" spans="2:14" ht="12.75">
      <c r="B13" s="24" t="s">
        <v>20</v>
      </c>
      <c r="C13" s="28">
        <v>0</v>
      </c>
      <c r="D13" s="6" t="s">
        <v>21</v>
      </c>
      <c r="E13" s="74">
        <v>2</v>
      </c>
      <c r="F13" s="6"/>
      <c r="G13" s="94">
        <f t="shared" si="0"/>
        <v>1.111111111111118</v>
      </c>
      <c r="H13" s="79">
        <f>SQRT(43560/(G13))/2/12</f>
        <v>8.249999999999973</v>
      </c>
      <c r="I13" s="80">
        <f aca="true" t="shared" si="2" ref="I13:I45">H13-(1/24)</f>
        <v>8.208333333333307</v>
      </c>
      <c r="J13" s="99">
        <f t="shared" si="1"/>
        <v>0.2550760126517718</v>
      </c>
      <c r="K13" s="76">
        <f aca="true" t="shared" si="3" ref="K13:K45">SQRT(10000/(J13))/2/100</f>
        <v>0.9899999999999969</v>
      </c>
      <c r="L13" s="77">
        <f aca="true" t="shared" si="4" ref="L13:L45">K13-(1/2/100)</f>
        <v>0.9849999999999969</v>
      </c>
      <c r="N13" s="211"/>
    </row>
    <row r="14" spans="2:14" ht="12.75">
      <c r="B14" s="24" t="s">
        <v>20</v>
      </c>
      <c r="C14" s="28">
        <v>0</v>
      </c>
      <c r="D14" s="6" t="s">
        <v>21</v>
      </c>
      <c r="E14" s="74">
        <v>3</v>
      </c>
      <c r="F14" s="6"/>
      <c r="G14" s="94">
        <f t="shared" si="0"/>
        <v>2.500000000000016</v>
      </c>
      <c r="H14" s="79">
        <f aca="true" t="shared" si="5" ref="H14:H50">SQRT(43560/(G14))/2/12</f>
        <v>5.499999999999982</v>
      </c>
      <c r="I14" s="80">
        <f t="shared" si="2"/>
        <v>5.458333333333315</v>
      </c>
      <c r="J14" s="99">
        <f t="shared" si="1"/>
        <v>0.5739210284664867</v>
      </c>
      <c r="K14" s="76">
        <f t="shared" si="3"/>
        <v>0.6599999999999979</v>
      </c>
      <c r="L14" s="77">
        <f t="shared" si="4"/>
        <v>0.6549999999999979</v>
      </c>
      <c r="N14" s="211"/>
    </row>
    <row r="15" spans="2:14" ht="12.75">
      <c r="B15" s="24" t="s">
        <v>20</v>
      </c>
      <c r="C15" s="28">
        <v>0</v>
      </c>
      <c r="D15" s="6" t="s">
        <v>21</v>
      </c>
      <c r="E15" s="74">
        <v>4</v>
      </c>
      <c r="F15" s="6"/>
      <c r="G15" s="94">
        <f t="shared" si="0"/>
        <v>4.444444444444472</v>
      </c>
      <c r="H15" s="79">
        <f t="shared" si="5"/>
        <v>4.124999999999987</v>
      </c>
      <c r="I15" s="80">
        <f t="shared" si="2"/>
        <v>4.08333333333332</v>
      </c>
      <c r="J15" s="99">
        <f t="shared" si="1"/>
        <v>1.0203040506070873</v>
      </c>
      <c r="K15" s="76">
        <f t="shared" si="3"/>
        <v>0.49499999999999844</v>
      </c>
      <c r="L15" s="77">
        <f t="shared" si="4"/>
        <v>0.48999999999999844</v>
      </c>
      <c r="N15" s="211"/>
    </row>
    <row r="16" spans="2:14" ht="12.75">
      <c r="B16" s="24" t="s">
        <v>20</v>
      </c>
      <c r="C16" s="28">
        <v>0</v>
      </c>
      <c r="D16" s="6" t="s">
        <v>21</v>
      </c>
      <c r="E16" s="74">
        <v>5</v>
      </c>
      <c r="F16" s="6"/>
      <c r="G16" s="94">
        <f t="shared" si="0"/>
        <v>6.94444444444449</v>
      </c>
      <c r="H16" s="79">
        <f t="shared" si="5"/>
        <v>3.2999999999999887</v>
      </c>
      <c r="I16" s="80">
        <f t="shared" si="2"/>
        <v>3.258333333333322</v>
      </c>
      <c r="J16" s="99">
        <f t="shared" si="1"/>
        <v>1.5942250790735744</v>
      </c>
      <c r="K16" s="76">
        <f t="shared" si="3"/>
        <v>0.3959999999999987</v>
      </c>
      <c r="L16" s="77">
        <f t="shared" si="4"/>
        <v>0.3909999999999987</v>
      </c>
      <c r="N16" s="211"/>
    </row>
    <row r="17" spans="2:14" ht="12.75">
      <c r="B17" s="24" t="s">
        <v>17</v>
      </c>
      <c r="C17" s="28">
        <v>0</v>
      </c>
      <c r="D17" s="6" t="s">
        <v>21</v>
      </c>
      <c r="E17" s="74">
        <v>6</v>
      </c>
      <c r="F17" s="6"/>
      <c r="G17" s="94">
        <f t="shared" si="0"/>
        <v>10.000000000000064</v>
      </c>
      <c r="H17" s="79">
        <f t="shared" si="5"/>
        <v>2.749999999999991</v>
      </c>
      <c r="I17" s="80">
        <f t="shared" si="2"/>
        <v>2.7083333333333246</v>
      </c>
      <c r="J17" s="99">
        <f t="shared" si="1"/>
        <v>2.295684113865947</v>
      </c>
      <c r="K17" s="76">
        <f t="shared" si="3"/>
        <v>0.32999999999999896</v>
      </c>
      <c r="L17" s="77">
        <f t="shared" si="4"/>
        <v>0.32499999999999896</v>
      </c>
      <c r="N17" s="211"/>
    </row>
    <row r="18" spans="2:14" ht="12.75">
      <c r="B18" s="10" t="s">
        <v>18</v>
      </c>
      <c r="C18" s="245">
        <f>1.7752/3.0303</f>
        <v>0.5858165858165858</v>
      </c>
      <c r="D18" s="6" t="s">
        <v>21</v>
      </c>
      <c r="E18" s="74">
        <v>0</v>
      </c>
      <c r="F18" s="6"/>
      <c r="G18" s="234">
        <f t="shared" si="0"/>
        <v>3.4318107221780343</v>
      </c>
      <c r="H18" s="79">
        <f t="shared" si="5"/>
        <v>4.694302050473171</v>
      </c>
      <c r="I18" s="80">
        <f t="shared" si="2"/>
        <v>4.652635383806504</v>
      </c>
      <c r="J18" s="233">
        <f aca="true" t="shared" si="6" ref="J18:J31">(((C18*1.51515151515152+((E18/6)*1.51515151515152))^2))</f>
        <v>0.7878353356698885</v>
      </c>
      <c r="K18" s="76">
        <f t="shared" si="3"/>
        <v>0.5633162460567805</v>
      </c>
      <c r="L18" s="77">
        <f t="shared" si="4"/>
        <v>0.5583162460567805</v>
      </c>
      <c r="N18" s="211"/>
    </row>
    <row r="19" spans="2:14" ht="12.75">
      <c r="B19" s="24" t="s">
        <v>18</v>
      </c>
      <c r="C19" s="30">
        <f aca="true" t="shared" si="7" ref="C19:C24">+C18</f>
        <v>0.5858165858165858</v>
      </c>
      <c r="D19" s="6" t="s">
        <v>21</v>
      </c>
      <c r="E19" s="74">
        <v>1</v>
      </c>
      <c r="F19" s="6"/>
      <c r="G19" s="234">
        <f t="shared" si="0"/>
        <v>5.6623104526777785</v>
      </c>
      <c r="H19" s="79">
        <f t="shared" si="5"/>
        <v>3.654566385264762</v>
      </c>
      <c r="I19" s="80">
        <f t="shared" si="2"/>
        <v>3.6128997185980953</v>
      </c>
      <c r="J19" s="233">
        <f t="shared" si="6"/>
        <v>1.2998876153989392</v>
      </c>
      <c r="K19" s="76">
        <f t="shared" si="3"/>
        <v>0.43854796623177145</v>
      </c>
      <c r="L19" s="77">
        <f t="shared" si="4"/>
        <v>0.43354796623177144</v>
      </c>
      <c r="N19" s="211"/>
    </row>
    <row r="20" spans="2:14" ht="12.75">
      <c r="B20" s="24" t="s">
        <v>18</v>
      </c>
      <c r="C20" s="30">
        <f t="shared" si="7"/>
        <v>0.5858165858165858</v>
      </c>
      <c r="D20" s="6" t="s">
        <v>21</v>
      </c>
      <c r="E20" s="74">
        <v>2</v>
      </c>
      <c r="F20" s="6"/>
      <c r="G20" s="234">
        <f t="shared" si="0"/>
        <v>8.448365738733083</v>
      </c>
      <c r="H20" s="79">
        <f t="shared" si="5"/>
        <v>2.991894948479508</v>
      </c>
      <c r="I20" s="80">
        <f t="shared" si="2"/>
        <v>2.9502282818128416</v>
      </c>
      <c r="J20" s="233">
        <f t="shared" si="6"/>
        <v>1.9394779014538757</v>
      </c>
      <c r="K20" s="76">
        <f t="shared" si="3"/>
        <v>0.35902739381754095</v>
      </c>
      <c r="L20" s="77">
        <f t="shared" si="4"/>
        <v>0.35402739381754095</v>
      </c>
      <c r="N20" s="211"/>
    </row>
    <row r="21" spans="1:14" ht="12.75">
      <c r="A21" t="s">
        <v>11</v>
      </c>
      <c r="B21" s="24" t="s">
        <v>18</v>
      </c>
      <c r="C21" s="30">
        <f t="shared" si="7"/>
        <v>0.5858165858165858</v>
      </c>
      <c r="D21" s="6" t="s">
        <v>21</v>
      </c>
      <c r="E21" s="74">
        <v>3</v>
      </c>
      <c r="F21" s="6"/>
      <c r="G21" s="234">
        <f t="shared" si="0"/>
        <v>11.789976580343948</v>
      </c>
      <c r="H21" s="79">
        <f t="shared" si="5"/>
        <v>2.532656100414841</v>
      </c>
      <c r="I21" s="80">
        <f t="shared" si="2"/>
        <v>2.4909894337481746</v>
      </c>
      <c r="J21" s="233">
        <f t="shared" si="6"/>
        <v>2.706606193834699</v>
      </c>
      <c r="K21" s="76">
        <f t="shared" si="3"/>
        <v>0.3039187320497809</v>
      </c>
      <c r="L21" s="77">
        <f t="shared" si="4"/>
        <v>0.2989187320497809</v>
      </c>
      <c r="N21" s="211"/>
    </row>
    <row r="22" spans="2:14" ht="12.75">
      <c r="B22" s="24" t="s">
        <v>18</v>
      </c>
      <c r="C22" s="30">
        <f t="shared" si="7"/>
        <v>0.5858165858165858</v>
      </c>
      <c r="D22" s="6" t="s">
        <v>21</v>
      </c>
      <c r="E22" s="74">
        <v>4</v>
      </c>
      <c r="F22" s="6"/>
      <c r="G22" s="234">
        <f t="shared" si="0"/>
        <v>15.687142977510364</v>
      </c>
      <c r="H22" s="79">
        <f t="shared" si="5"/>
        <v>2.1956381409074077</v>
      </c>
      <c r="I22" s="80">
        <f t="shared" si="2"/>
        <v>2.153971474240741</v>
      </c>
      <c r="J22" s="233">
        <f t="shared" si="6"/>
        <v>3.601272492541406</v>
      </c>
      <c r="K22" s="76">
        <f t="shared" si="3"/>
        <v>0.26347657690888887</v>
      </c>
      <c r="L22" s="77">
        <f t="shared" si="4"/>
        <v>0.25847657690888887</v>
      </c>
      <c r="N22" s="211"/>
    </row>
    <row r="23" spans="2:14" ht="12.75">
      <c r="B23" s="24" t="s">
        <v>18</v>
      </c>
      <c r="C23" s="30">
        <f t="shared" si="7"/>
        <v>0.5858165858165858</v>
      </c>
      <c r="D23" s="6" t="s">
        <v>21</v>
      </c>
      <c r="E23" s="74">
        <v>5</v>
      </c>
      <c r="F23" s="6"/>
      <c r="G23" s="234">
        <f t="shared" si="0"/>
        <v>20.139864930232346</v>
      </c>
      <c r="H23" s="79">
        <f t="shared" si="5"/>
        <v>1.9377797672336554</v>
      </c>
      <c r="I23" s="80">
        <f t="shared" si="2"/>
        <v>1.8961131005669887</v>
      </c>
      <c r="J23" s="233">
        <f t="shared" si="6"/>
        <v>4.623476797574001</v>
      </c>
      <c r="K23" s="76">
        <f t="shared" si="3"/>
        <v>0.23253357206803865</v>
      </c>
      <c r="L23" s="77">
        <f t="shared" si="4"/>
        <v>0.22753357206803865</v>
      </c>
      <c r="N23" s="211"/>
    </row>
    <row r="24" spans="2:14" ht="12.75">
      <c r="B24" s="24" t="s">
        <v>18</v>
      </c>
      <c r="C24" s="30">
        <f t="shared" si="7"/>
        <v>0.5858165858165858</v>
      </c>
      <c r="D24" s="6" t="s">
        <v>21</v>
      </c>
      <c r="E24" s="74">
        <v>6</v>
      </c>
      <c r="F24" s="6"/>
      <c r="G24" s="234">
        <f t="shared" si="0"/>
        <v>25.14814243850989</v>
      </c>
      <c r="H24" s="79">
        <f t="shared" si="5"/>
        <v>1.7341223597960616</v>
      </c>
      <c r="I24" s="80">
        <f t="shared" si="2"/>
        <v>1.6924556931293948</v>
      </c>
      <c r="J24" s="233">
        <f t="shared" si="6"/>
        <v>5.773219108932482</v>
      </c>
      <c r="K24" s="76">
        <f t="shared" si="3"/>
        <v>0.20809468317552737</v>
      </c>
      <c r="L24" s="77">
        <f t="shared" si="4"/>
        <v>0.20309468317552737</v>
      </c>
      <c r="N24" s="211"/>
    </row>
    <row r="25" spans="2:14" ht="12.75">
      <c r="B25" s="10" t="s">
        <v>19</v>
      </c>
      <c r="C25" s="29">
        <v>1</v>
      </c>
      <c r="D25" s="6" t="s">
        <v>21</v>
      </c>
      <c r="E25" s="74">
        <v>0</v>
      </c>
      <c r="F25" s="6"/>
      <c r="G25" s="94">
        <f t="shared" si="0"/>
        <v>10.000000000000064</v>
      </c>
      <c r="H25" s="79">
        <f t="shared" si="5"/>
        <v>2.749999999999991</v>
      </c>
      <c r="I25" s="80">
        <f t="shared" si="2"/>
        <v>2.7083333333333246</v>
      </c>
      <c r="J25" s="99">
        <f t="shared" si="6"/>
        <v>2.295684113865947</v>
      </c>
      <c r="K25" s="76">
        <f t="shared" si="3"/>
        <v>0.32999999999999896</v>
      </c>
      <c r="L25" s="77">
        <f t="shared" si="4"/>
        <v>0.32499999999999896</v>
      </c>
      <c r="N25" s="211"/>
    </row>
    <row r="26" spans="2:14" ht="12.75">
      <c r="B26" s="24" t="s">
        <v>19</v>
      </c>
      <c r="C26" s="28">
        <v>1</v>
      </c>
      <c r="D26" s="6" t="s">
        <v>21</v>
      </c>
      <c r="E26" s="74">
        <v>1</v>
      </c>
      <c r="F26" s="6"/>
      <c r="G26" s="94">
        <f t="shared" si="0"/>
        <v>13.611111111111198</v>
      </c>
      <c r="H26" s="79">
        <f t="shared" si="5"/>
        <v>2.3571428571428497</v>
      </c>
      <c r="I26" s="80">
        <f t="shared" si="2"/>
        <v>2.315476190476183</v>
      </c>
      <c r="J26" s="99">
        <f t="shared" si="6"/>
        <v>3.1246811549842053</v>
      </c>
      <c r="K26" s="76">
        <f t="shared" si="3"/>
        <v>0.282857142857142</v>
      </c>
      <c r="L26" s="77">
        <f t="shared" si="4"/>
        <v>0.27785714285714197</v>
      </c>
      <c r="N26" s="211"/>
    </row>
    <row r="27" spans="2:14" ht="12.75">
      <c r="B27" s="24" t="s">
        <v>19</v>
      </c>
      <c r="C27" s="28">
        <v>1</v>
      </c>
      <c r="D27" s="6" t="s">
        <v>21</v>
      </c>
      <c r="E27" s="74">
        <v>2</v>
      </c>
      <c r="F27" s="6"/>
      <c r="G27" s="94">
        <f t="shared" si="0"/>
        <v>17.77777777777789</v>
      </c>
      <c r="H27" s="79">
        <f t="shared" si="5"/>
        <v>2.0624999999999933</v>
      </c>
      <c r="I27" s="80">
        <f t="shared" si="2"/>
        <v>2.020833333333327</v>
      </c>
      <c r="J27" s="99">
        <f t="shared" si="6"/>
        <v>4.081216202428349</v>
      </c>
      <c r="K27" s="76">
        <f t="shared" si="3"/>
        <v>0.24749999999999922</v>
      </c>
      <c r="L27" s="77">
        <f t="shared" si="4"/>
        <v>0.24249999999999922</v>
      </c>
      <c r="N27" s="211"/>
    </row>
    <row r="28" spans="2:14" ht="12.75">
      <c r="B28" s="24" t="s">
        <v>19</v>
      </c>
      <c r="C28" s="28">
        <v>1</v>
      </c>
      <c r="D28" s="6" t="s">
        <v>21</v>
      </c>
      <c r="E28" s="74">
        <v>3</v>
      </c>
      <c r="F28" s="6"/>
      <c r="G28" s="94">
        <f t="shared" si="0"/>
        <v>22.500000000000146</v>
      </c>
      <c r="H28" s="79">
        <f t="shared" si="5"/>
        <v>1.8333333333333275</v>
      </c>
      <c r="I28" s="80">
        <f t="shared" si="2"/>
        <v>1.7916666666666607</v>
      </c>
      <c r="J28" s="99">
        <f t="shared" si="6"/>
        <v>5.16528925619838</v>
      </c>
      <c r="K28" s="76">
        <f t="shared" si="3"/>
        <v>0.21999999999999928</v>
      </c>
      <c r="L28" s="77">
        <f t="shared" si="4"/>
        <v>0.21499999999999928</v>
      </c>
      <c r="N28" s="211"/>
    </row>
    <row r="29" spans="2:14" ht="12.75">
      <c r="B29" s="24" t="s">
        <v>19</v>
      </c>
      <c r="C29" s="28">
        <v>1</v>
      </c>
      <c r="D29" s="6" t="s">
        <v>21</v>
      </c>
      <c r="E29" s="74">
        <v>4</v>
      </c>
      <c r="F29" s="6"/>
      <c r="G29" s="94">
        <f t="shared" si="0"/>
        <v>27.777777777777946</v>
      </c>
      <c r="H29" s="79">
        <f t="shared" si="5"/>
        <v>1.649999999999995</v>
      </c>
      <c r="I29" s="80">
        <f t="shared" si="2"/>
        <v>1.6083333333333283</v>
      </c>
      <c r="J29" s="99">
        <f t="shared" si="6"/>
        <v>6.376900316294295</v>
      </c>
      <c r="K29" s="76">
        <f t="shared" si="3"/>
        <v>0.1979999999999994</v>
      </c>
      <c r="L29" s="77">
        <f t="shared" si="4"/>
        <v>0.1929999999999994</v>
      </c>
      <c r="N29" s="211"/>
    </row>
    <row r="30" spans="2:14" ht="12.75">
      <c r="B30" s="24" t="s">
        <v>19</v>
      </c>
      <c r="C30" s="28">
        <v>1</v>
      </c>
      <c r="D30" s="6" t="s">
        <v>21</v>
      </c>
      <c r="E30" s="74">
        <v>5</v>
      </c>
      <c r="F30" s="6"/>
      <c r="G30" s="94">
        <f t="shared" si="0"/>
        <v>33.61111111111132</v>
      </c>
      <c r="H30" s="79">
        <f t="shared" si="5"/>
        <v>1.4999999999999953</v>
      </c>
      <c r="I30" s="80">
        <f t="shared" si="2"/>
        <v>1.4583333333333286</v>
      </c>
      <c r="J30" s="99">
        <f t="shared" si="6"/>
        <v>7.716049382716098</v>
      </c>
      <c r="K30" s="76">
        <f t="shared" si="3"/>
        <v>0.17999999999999944</v>
      </c>
      <c r="L30" s="77">
        <f t="shared" si="4"/>
        <v>0.17499999999999943</v>
      </c>
      <c r="N30" s="211"/>
    </row>
    <row r="31" spans="2:16" ht="12.75">
      <c r="B31" s="24" t="s">
        <v>16</v>
      </c>
      <c r="C31" s="28">
        <v>1</v>
      </c>
      <c r="D31" s="6" t="s">
        <v>21</v>
      </c>
      <c r="E31" s="74">
        <v>6</v>
      </c>
      <c r="F31" s="6"/>
      <c r="G31" s="94">
        <f t="shared" si="0"/>
        <v>40.000000000000256</v>
      </c>
      <c r="H31" s="79">
        <f t="shared" si="5"/>
        <v>1.3749999999999956</v>
      </c>
      <c r="I31" s="80">
        <f t="shared" si="2"/>
        <v>1.3333333333333288</v>
      </c>
      <c r="J31" s="99">
        <f t="shared" si="6"/>
        <v>9.182736455463788</v>
      </c>
      <c r="K31" s="76">
        <f t="shared" si="3"/>
        <v>0.16499999999999948</v>
      </c>
      <c r="L31" s="77">
        <f t="shared" si="4"/>
        <v>0.15999999999999948</v>
      </c>
      <c r="N31" s="211"/>
      <c r="P31" s="241" t="s">
        <v>11</v>
      </c>
    </row>
    <row r="32" spans="2:18" ht="12.75">
      <c r="B32" s="25" t="s">
        <v>13</v>
      </c>
      <c r="C32" s="68">
        <v>1.4437776042628</v>
      </c>
      <c r="D32" s="6" t="s">
        <v>21</v>
      </c>
      <c r="E32" s="74">
        <v>0</v>
      </c>
      <c r="F32" s="6"/>
      <c r="G32" s="234">
        <f t="shared" si="0"/>
        <v>16.715728748053074</v>
      </c>
      <c r="H32" s="235">
        <f t="shared" si="5"/>
        <v>2.1270124712176384</v>
      </c>
      <c r="I32" s="236">
        <f t="shared" si="2"/>
        <v>2.085345804550972</v>
      </c>
      <c r="J32" s="233">
        <f>((((0.443777604+1.51515151515152)+((E32/6)*1.51515151515152))^2))</f>
        <v>3.8374032938597504</v>
      </c>
      <c r="K32" s="219">
        <f t="shared" si="3"/>
        <v>0.2552414965461166</v>
      </c>
      <c r="L32" s="226">
        <f t="shared" si="4"/>
        <v>0.2502414965461166</v>
      </c>
      <c r="N32" s="211"/>
      <c r="P32" s="243" t="s">
        <v>75</v>
      </c>
      <c r="R32" s="242" t="s">
        <v>77</v>
      </c>
    </row>
    <row r="33" spans="2:16" ht="12.75">
      <c r="B33" s="31" t="s">
        <v>13</v>
      </c>
      <c r="C33" s="30">
        <v>1.4437776042628</v>
      </c>
      <c r="D33" s="6" t="s">
        <v>21</v>
      </c>
      <c r="E33" s="74">
        <v>1</v>
      </c>
      <c r="F33" s="6"/>
      <c r="G33" s="234">
        <f t="shared" si="0"/>
        <v>21.30315058796421</v>
      </c>
      <c r="H33" s="235">
        <f t="shared" si="5"/>
        <v>1.884129611730315</v>
      </c>
      <c r="I33" s="236">
        <f t="shared" si="2"/>
        <v>1.8424629450636483</v>
      </c>
      <c r="J33" s="233">
        <f aca="true" t="shared" si="8" ref="J33:J38">((((0.443777604+1.51515151515152)+((E33/6)*1.51515151515152))^2))</f>
        <v>4.890530438008313</v>
      </c>
      <c r="K33" s="219">
        <f t="shared" si="3"/>
        <v>0.22609555340763776</v>
      </c>
      <c r="L33" s="226">
        <f t="shared" si="4"/>
        <v>0.22109555340763776</v>
      </c>
      <c r="N33" s="211"/>
      <c r="P33" t="s">
        <v>78</v>
      </c>
    </row>
    <row r="34" spans="2:16" ht="12.75">
      <c r="B34" s="31" t="s">
        <v>13</v>
      </c>
      <c r="C34" s="30">
        <v>1.4437776042628</v>
      </c>
      <c r="D34" s="6" t="s">
        <v>21</v>
      </c>
      <c r="E34" s="74">
        <v>2</v>
      </c>
      <c r="F34" s="6"/>
      <c r="G34" s="234">
        <f t="shared" si="0"/>
        <v>26.446127983430905</v>
      </c>
      <c r="H34" s="235">
        <f t="shared" si="5"/>
        <v>1.691031299829058</v>
      </c>
      <c r="I34" s="236">
        <f t="shared" si="2"/>
        <v>1.6493646331623912</v>
      </c>
      <c r="J34" s="233">
        <f t="shared" si="8"/>
        <v>6.071195588482761</v>
      </c>
      <c r="K34" s="219">
        <f t="shared" si="3"/>
        <v>0.20292375597948695</v>
      </c>
      <c r="L34" s="226">
        <f t="shared" si="4"/>
        <v>0.19792375597948694</v>
      </c>
      <c r="N34" s="211"/>
      <c r="P34" t="s">
        <v>76</v>
      </c>
    </row>
    <row r="35" spans="2:14" ht="12.75">
      <c r="B35" s="31" t="s">
        <v>13</v>
      </c>
      <c r="C35" s="30">
        <v>1.4437776042628</v>
      </c>
      <c r="D35" s="6" t="s">
        <v>21</v>
      </c>
      <c r="E35" s="74">
        <v>3</v>
      </c>
      <c r="G35" s="234">
        <f t="shared" si="0"/>
        <v>32.144660934453164</v>
      </c>
      <c r="H35" s="235">
        <f t="shared" si="5"/>
        <v>1.5338336781071693</v>
      </c>
      <c r="I35" s="236">
        <f t="shared" si="2"/>
        <v>1.4921670114405026</v>
      </c>
      <c r="J35" s="233">
        <f t="shared" si="8"/>
        <v>7.379398745283096</v>
      </c>
      <c r="K35" s="219">
        <f t="shared" si="3"/>
        <v>0.18406004137286033</v>
      </c>
      <c r="L35" s="226">
        <f t="shared" si="4"/>
        <v>0.17906004137286033</v>
      </c>
      <c r="N35" s="211"/>
    </row>
    <row r="36" spans="2:14" ht="12.75">
      <c r="B36" s="31" t="s">
        <v>13</v>
      </c>
      <c r="C36" s="30">
        <v>1.4437776042628</v>
      </c>
      <c r="D36" s="6" t="s">
        <v>21</v>
      </c>
      <c r="E36" s="74">
        <v>4</v>
      </c>
      <c r="G36" s="234">
        <f t="shared" si="0"/>
        <v>38.39874944103097</v>
      </c>
      <c r="H36" s="235">
        <f t="shared" si="5"/>
        <v>1.403376350281647</v>
      </c>
      <c r="I36" s="236">
        <f t="shared" si="2"/>
        <v>1.3617096836149802</v>
      </c>
      <c r="J36" s="233">
        <f t="shared" si="8"/>
        <v>8.815139908409314</v>
      </c>
      <c r="K36" s="219">
        <f t="shared" si="3"/>
        <v>0.16840516203379763</v>
      </c>
      <c r="L36" s="226">
        <f t="shared" si="4"/>
        <v>0.16340516203379762</v>
      </c>
      <c r="N36" s="211"/>
    </row>
    <row r="37" spans="2:14" ht="12.75">
      <c r="B37" s="31" t="s">
        <v>13</v>
      </c>
      <c r="C37" s="30">
        <v>1.4437776042628</v>
      </c>
      <c r="D37" s="6" t="s">
        <v>21</v>
      </c>
      <c r="E37" s="74">
        <v>5</v>
      </c>
      <c r="G37" s="234">
        <f t="shared" si="0"/>
        <v>45.20839350316435</v>
      </c>
      <c r="H37" s="235">
        <f t="shared" si="5"/>
        <v>1.2933711120518836</v>
      </c>
      <c r="I37" s="236">
        <f t="shared" si="2"/>
        <v>1.2517044453852169</v>
      </c>
      <c r="J37" s="233">
        <f t="shared" si="8"/>
        <v>10.378419077861421</v>
      </c>
      <c r="K37" s="219">
        <f t="shared" si="3"/>
        <v>0.15520453344622603</v>
      </c>
      <c r="L37" s="226">
        <f t="shared" si="4"/>
        <v>0.15020453344622603</v>
      </c>
      <c r="N37" s="211"/>
    </row>
    <row r="38" spans="2:14" ht="12.75">
      <c r="B38" s="24" t="s">
        <v>15</v>
      </c>
      <c r="C38" s="30">
        <v>1.4437776042628</v>
      </c>
      <c r="D38" s="6" t="s">
        <v>21</v>
      </c>
      <c r="E38" s="74">
        <v>6</v>
      </c>
      <c r="G38" s="234">
        <f t="shared" si="0"/>
        <v>52.57359312085328</v>
      </c>
      <c r="H38" s="235">
        <f t="shared" si="5"/>
        <v>1.1993580763569616</v>
      </c>
      <c r="I38" s="236">
        <f t="shared" si="2"/>
        <v>1.1576914096902948</v>
      </c>
      <c r="J38" s="233">
        <f t="shared" si="8"/>
        <v>12.069236253639414</v>
      </c>
      <c r="K38" s="219">
        <f t="shared" si="3"/>
        <v>0.14392296916283537</v>
      </c>
      <c r="L38" s="226">
        <f t="shared" si="4"/>
        <v>0.13892296916283536</v>
      </c>
      <c r="N38" s="211"/>
    </row>
    <row r="39" spans="2:14" ht="12.75">
      <c r="B39" s="25" t="s">
        <v>12</v>
      </c>
      <c r="C39" s="29">
        <v>2</v>
      </c>
      <c r="D39" s="6" t="s">
        <v>21</v>
      </c>
      <c r="E39" s="74">
        <v>0</v>
      </c>
      <c r="F39" s="6"/>
      <c r="G39" s="94">
        <f t="shared" si="0"/>
        <v>40.000000000000256</v>
      </c>
      <c r="H39" s="79">
        <f t="shared" si="5"/>
        <v>1.3749999999999956</v>
      </c>
      <c r="I39" s="80">
        <f t="shared" si="2"/>
        <v>1.3333333333333288</v>
      </c>
      <c r="J39" s="99">
        <f aca="true" t="shared" si="9" ref="J39:J45">((C39+E39/6)*1.51515151515152)^2</f>
        <v>9.182736455463788</v>
      </c>
      <c r="K39" s="76">
        <f t="shared" si="3"/>
        <v>0.16499999999999948</v>
      </c>
      <c r="L39" s="77">
        <f t="shared" si="4"/>
        <v>0.15999999999999948</v>
      </c>
      <c r="N39" s="211"/>
    </row>
    <row r="40" spans="2:14" ht="12.75">
      <c r="B40" s="31" t="s">
        <v>12</v>
      </c>
      <c r="C40" s="28">
        <v>2</v>
      </c>
      <c r="D40" s="6" t="s">
        <v>21</v>
      </c>
      <c r="E40" s="74">
        <v>1</v>
      </c>
      <c r="F40" s="6"/>
      <c r="G40" s="94">
        <f t="shared" si="0"/>
        <v>46.94444444444474</v>
      </c>
      <c r="H40" s="79">
        <f t="shared" si="5"/>
        <v>1.2692307692307652</v>
      </c>
      <c r="I40" s="80">
        <f t="shared" si="2"/>
        <v>1.2275641025640984</v>
      </c>
      <c r="J40" s="99">
        <f t="shared" si="9"/>
        <v>10.77696153453736</v>
      </c>
      <c r="K40" s="76">
        <f t="shared" si="3"/>
        <v>0.1523076923076918</v>
      </c>
      <c r="L40" s="77">
        <f t="shared" si="4"/>
        <v>0.1473076923076918</v>
      </c>
      <c r="N40" s="211"/>
    </row>
    <row r="41" spans="2:14" ht="12.75">
      <c r="B41" s="31" t="s">
        <v>12</v>
      </c>
      <c r="C41" s="28">
        <v>2</v>
      </c>
      <c r="D41" s="6" t="s">
        <v>21</v>
      </c>
      <c r="E41" s="74">
        <v>2</v>
      </c>
      <c r="F41" s="6"/>
      <c r="G41" s="94">
        <f t="shared" si="0"/>
        <v>54.4444444444448</v>
      </c>
      <c r="H41" s="79">
        <f t="shared" si="5"/>
        <v>1.1785714285714246</v>
      </c>
      <c r="I41" s="80">
        <f t="shared" si="2"/>
        <v>1.1369047619047579</v>
      </c>
      <c r="J41" s="99">
        <f t="shared" si="9"/>
        <v>12.498724619936823</v>
      </c>
      <c r="K41" s="76">
        <f t="shared" si="3"/>
        <v>0.14142857142857096</v>
      </c>
      <c r="L41" s="77">
        <f t="shared" si="4"/>
        <v>0.13642857142857095</v>
      </c>
      <c r="N41" s="211"/>
    </row>
    <row r="42" spans="2:14" ht="12.75">
      <c r="B42" s="31" t="s">
        <v>12</v>
      </c>
      <c r="C42" s="28">
        <v>2</v>
      </c>
      <c r="D42" s="6" t="s">
        <v>21</v>
      </c>
      <c r="E42" s="74">
        <v>3</v>
      </c>
      <c r="F42" s="6"/>
      <c r="G42" s="94">
        <f t="shared" si="0"/>
        <v>62.5000000000004</v>
      </c>
      <c r="H42" s="79">
        <f t="shared" si="5"/>
        <v>1.0999999999999965</v>
      </c>
      <c r="I42" s="80">
        <f t="shared" si="2"/>
        <v>1.0583333333333298</v>
      </c>
      <c r="J42" s="99">
        <f t="shared" si="9"/>
        <v>14.348025711662167</v>
      </c>
      <c r="K42" s="76">
        <f t="shared" si="3"/>
        <v>0.13199999999999956</v>
      </c>
      <c r="L42" s="77">
        <f t="shared" si="4"/>
        <v>0.12699999999999956</v>
      </c>
      <c r="N42" s="211"/>
    </row>
    <row r="43" spans="2:14" ht="12.75">
      <c r="B43" s="31" t="s">
        <v>12</v>
      </c>
      <c r="C43" s="28">
        <v>2</v>
      </c>
      <c r="D43" s="6" t="s">
        <v>21</v>
      </c>
      <c r="E43" s="74">
        <v>4</v>
      </c>
      <c r="F43" s="6"/>
      <c r="G43" s="94">
        <f t="shared" si="0"/>
        <v>71.11111111111155</v>
      </c>
      <c r="H43" s="79">
        <f t="shared" si="5"/>
        <v>1.0312499999999967</v>
      </c>
      <c r="I43" s="80">
        <f t="shared" si="2"/>
        <v>0.98958333333333</v>
      </c>
      <c r="J43" s="99">
        <f t="shared" si="9"/>
        <v>16.324864809713397</v>
      </c>
      <c r="K43" s="76">
        <f t="shared" si="3"/>
        <v>0.12374999999999961</v>
      </c>
      <c r="L43" s="77">
        <f t="shared" si="4"/>
        <v>0.1187499999999996</v>
      </c>
      <c r="N43" s="211"/>
    </row>
    <row r="44" spans="2:14" ht="12.75">
      <c r="B44" s="31" t="s">
        <v>12</v>
      </c>
      <c r="C44" s="28">
        <v>2</v>
      </c>
      <c r="D44" s="6" t="s">
        <v>21</v>
      </c>
      <c r="E44" s="74">
        <v>5</v>
      </c>
      <c r="F44" s="6"/>
      <c r="G44" s="94">
        <f t="shared" si="0"/>
        <v>80.27777777777828</v>
      </c>
      <c r="H44" s="79">
        <f t="shared" si="5"/>
        <v>0.9705882352941145</v>
      </c>
      <c r="I44" s="80">
        <f t="shared" si="2"/>
        <v>0.9289215686274479</v>
      </c>
      <c r="J44" s="99">
        <f t="shared" si="9"/>
        <v>18.429241914090515</v>
      </c>
      <c r="K44" s="76">
        <f t="shared" si="3"/>
        <v>0.11647058823529374</v>
      </c>
      <c r="L44" s="77">
        <f t="shared" si="4"/>
        <v>0.11147058823529374</v>
      </c>
      <c r="N44" s="211"/>
    </row>
    <row r="45" spans="2:14" ht="12.75">
      <c r="B45" s="24" t="s">
        <v>14</v>
      </c>
      <c r="C45" s="28">
        <v>2</v>
      </c>
      <c r="D45" s="6" t="s">
        <v>21</v>
      </c>
      <c r="E45" s="74">
        <v>6</v>
      </c>
      <c r="G45" s="94">
        <f t="shared" si="0"/>
        <v>90.00000000000058</v>
      </c>
      <c r="H45" s="79">
        <f t="shared" si="5"/>
        <v>0.9166666666666637</v>
      </c>
      <c r="I45" s="80">
        <f t="shared" si="2"/>
        <v>0.8749999999999971</v>
      </c>
      <c r="J45" s="99">
        <f t="shared" si="9"/>
        <v>20.66115702479352</v>
      </c>
      <c r="K45" s="76">
        <f t="shared" si="3"/>
        <v>0.10999999999999964</v>
      </c>
      <c r="L45" s="77">
        <f t="shared" si="4"/>
        <v>0.10499999999999964</v>
      </c>
      <c r="N45" s="211"/>
    </row>
    <row r="46" spans="3:14" ht="12.75">
      <c r="C46" s="28"/>
      <c r="D46" s="6" t="s">
        <v>11</v>
      </c>
      <c r="E46" s="74"/>
      <c r="G46" s="95"/>
      <c r="H46" s="79"/>
      <c r="I46" s="80"/>
      <c r="K46" s="82"/>
      <c r="L46" s="81"/>
      <c r="N46" s="211"/>
    </row>
    <row r="47" spans="2:14" ht="12.75">
      <c r="B47" s="10" t="s">
        <v>24</v>
      </c>
      <c r="C47" s="28">
        <v>3</v>
      </c>
      <c r="D47" s="6" t="s">
        <v>21</v>
      </c>
      <c r="E47" s="74">
        <v>0</v>
      </c>
      <c r="G47" s="94">
        <f>J47*4.356</f>
        <v>90.00000000000058</v>
      </c>
      <c r="H47" s="79">
        <f t="shared" si="5"/>
        <v>0.9166666666666637</v>
      </c>
      <c r="I47" s="80">
        <f>H47-(1/24)</f>
        <v>0.8749999999999971</v>
      </c>
      <c r="J47" s="99">
        <f>((C47+E47/6)*1.51515151515152)^2</f>
        <v>20.66115702479352</v>
      </c>
      <c r="K47" s="76">
        <f>SQRT(10000/(J47))/2/100</f>
        <v>0.10999999999999964</v>
      </c>
      <c r="L47" s="77">
        <f>K47-(1/2/100)</f>
        <v>0.10499999999999964</v>
      </c>
      <c r="N47" s="211"/>
    </row>
    <row r="48" spans="2:14" ht="12.75">
      <c r="B48" s="10" t="s">
        <v>23</v>
      </c>
      <c r="C48" s="28">
        <v>4</v>
      </c>
      <c r="D48" s="6" t="s">
        <v>21</v>
      </c>
      <c r="E48" s="74">
        <v>0</v>
      </c>
      <c r="G48" s="94">
        <f>J48*4.356</f>
        <v>160.00000000000102</v>
      </c>
      <c r="H48" s="79">
        <f t="shared" si="5"/>
        <v>0.6874999999999978</v>
      </c>
      <c r="I48" s="80">
        <f>H48-(1/24)</f>
        <v>0.6458333333333311</v>
      </c>
      <c r="J48" s="99">
        <f>((C48+E48/6)*1.51515151515152)^2</f>
        <v>36.73094582185515</v>
      </c>
      <c r="K48" s="76">
        <f>SQRT(10000/(J48))/2/100</f>
        <v>0.08249999999999974</v>
      </c>
      <c r="L48" s="77">
        <f>K48-(1/2/100)</f>
        <v>0.07749999999999974</v>
      </c>
      <c r="N48" s="211"/>
    </row>
    <row r="49" spans="2:14" ht="12.75">
      <c r="B49" s="10" t="s">
        <v>22</v>
      </c>
      <c r="C49" s="28">
        <v>5</v>
      </c>
      <c r="D49" s="6" t="s">
        <v>21</v>
      </c>
      <c r="E49" s="97">
        <v>0</v>
      </c>
      <c r="F49" s="6"/>
      <c r="G49" s="94">
        <f>J49*4.356</f>
        <v>250.0000000000016</v>
      </c>
      <c r="H49" s="79">
        <f t="shared" si="5"/>
        <v>0.5499999999999983</v>
      </c>
      <c r="I49" s="80">
        <f>H49-(1/24)</f>
        <v>0.5083333333333316</v>
      </c>
      <c r="J49" s="99">
        <f>((C49+E49/6)*1.51515151515152)^2</f>
        <v>57.39210284664867</v>
      </c>
      <c r="K49" s="76">
        <f>SQRT(10000/(J49))/2/100</f>
        <v>0.06599999999999978</v>
      </c>
      <c r="L49" s="77">
        <f>K49-(1/2/100)</f>
        <v>0.060999999999999784</v>
      </c>
      <c r="N49" s="211"/>
    </row>
    <row r="50" spans="2:14" ht="12.75">
      <c r="B50" s="10" t="s">
        <v>25</v>
      </c>
      <c r="C50" s="28">
        <v>6</v>
      </c>
      <c r="D50" s="6" t="s">
        <v>21</v>
      </c>
      <c r="E50" s="97">
        <v>0</v>
      </c>
      <c r="G50" s="94">
        <f>J50*4.356</f>
        <v>360.00000000000233</v>
      </c>
      <c r="H50" s="79">
        <f t="shared" si="5"/>
        <v>0.45833333333333187</v>
      </c>
      <c r="I50" s="80">
        <f>H50-(1/24)</f>
        <v>0.4166666666666652</v>
      </c>
      <c r="J50" s="99">
        <f>((C50+E50/6)*1.51515151515152)^2</f>
        <v>82.64462809917408</v>
      </c>
      <c r="K50" s="76">
        <f>SQRT(10000/(J50))/2/100</f>
        <v>0.05499999999999982</v>
      </c>
      <c r="L50" s="77">
        <f>K50-(1/2/100)</f>
        <v>0.04999999999999982</v>
      </c>
      <c r="N50" s="211"/>
    </row>
    <row r="51" spans="3:14" ht="12.75">
      <c r="C51" s="28"/>
      <c r="E51" s="74"/>
      <c r="G51" s="95"/>
      <c r="H51" s="80"/>
      <c r="I51" s="80"/>
      <c r="K51" s="82"/>
      <c r="L51" s="81"/>
      <c r="N51" s="211"/>
    </row>
    <row r="52" spans="3:14" ht="12.75">
      <c r="C52" s="28"/>
      <c r="E52" s="74"/>
      <c r="G52" s="95"/>
      <c r="H52" s="80"/>
      <c r="I52" s="80"/>
      <c r="K52" s="82"/>
      <c r="L52" s="81"/>
      <c r="N52" s="211"/>
    </row>
    <row r="53" spans="2:14" ht="15.75">
      <c r="B53" s="69" t="s">
        <v>51</v>
      </c>
      <c r="C53" s="28"/>
      <c r="E53" s="74"/>
      <c r="G53" s="95"/>
      <c r="H53" s="80"/>
      <c r="I53" s="80"/>
      <c r="K53" s="82"/>
      <c r="L53" s="81"/>
      <c r="N53" s="211"/>
    </row>
    <row r="54" spans="3:14" ht="12.75">
      <c r="C54" s="28"/>
      <c r="E54" s="74"/>
      <c r="G54" s="95"/>
      <c r="H54" s="80"/>
      <c r="I54" s="80"/>
      <c r="K54" s="82"/>
      <c r="L54" s="81"/>
      <c r="N54" s="211"/>
    </row>
    <row r="55" spans="1:14" ht="12.75">
      <c r="A55" s="237"/>
      <c r="B55" s="238" t="s">
        <v>26</v>
      </c>
      <c r="C55" s="29">
        <v>0</v>
      </c>
      <c r="D55" s="6" t="s">
        <v>21</v>
      </c>
      <c r="E55" s="74">
        <v>1</v>
      </c>
      <c r="F55" s="6"/>
      <c r="G55" s="94">
        <v>0.2777777777777795</v>
      </c>
      <c r="H55" s="79">
        <v>16.499999999999947</v>
      </c>
      <c r="I55" s="80">
        <v>16.45833333333328</v>
      </c>
      <c r="J55" s="99">
        <v>0.06376900316294296</v>
      </c>
      <c r="K55" s="76">
        <v>1.9799999999999938</v>
      </c>
      <c r="L55" s="77">
        <v>1.9749999999999939</v>
      </c>
      <c r="N55" s="211"/>
    </row>
    <row r="56" spans="1:14" ht="12.75">
      <c r="A56" s="237"/>
      <c r="B56" s="238" t="s">
        <v>20</v>
      </c>
      <c r="C56" s="28">
        <v>0</v>
      </c>
      <c r="D56" s="6" t="s">
        <v>21</v>
      </c>
      <c r="E56" s="74">
        <v>2</v>
      </c>
      <c r="F56" s="6"/>
      <c r="G56" s="94">
        <v>1.111111111111118</v>
      </c>
      <c r="H56" s="79">
        <v>8.249999999999973</v>
      </c>
      <c r="I56" s="80">
        <v>8.208333333333307</v>
      </c>
      <c r="J56" s="99">
        <v>0.2550760126517718</v>
      </c>
      <c r="K56" s="76">
        <v>0.9899999999999969</v>
      </c>
      <c r="L56" s="77">
        <v>0.9849999999999969</v>
      </c>
      <c r="N56" s="211"/>
    </row>
    <row r="57" spans="1:14" ht="12.75">
      <c r="A57" s="237"/>
      <c r="B57" s="238" t="s">
        <v>20</v>
      </c>
      <c r="C57" s="28">
        <v>0</v>
      </c>
      <c r="D57" s="6" t="s">
        <v>21</v>
      </c>
      <c r="E57" s="74">
        <v>3</v>
      </c>
      <c r="F57" s="6"/>
      <c r="G57" s="94">
        <v>2.500000000000016</v>
      </c>
      <c r="H57" s="79">
        <v>5.499999999999982</v>
      </c>
      <c r="I57" s="80">
        <v>5.458333333333315</v>
      </c>
      <c r="J57" s="99">
        <v>0.5739210284664867</v>
      </c>
      <c r="K57" s="76">
        <v>0.6599999999999979</v>
      </c>
      <c r="L57" s="77">
        <v>0.6549999999999979</v>
      </c>
      <c r="N57" s="211"/>
    </row>
    <row r="58" spans="1:14" ht="12.75">
      <c r="A58" s="237"/>
      <c r="B58" s="238" t="s">
        <v>18</v>
      </c>
      <c r="C58" s="28">
        <v>0.5858165858165858</v>
      </c>
      <c r="D58" s="6" t="s">
        <v>21</v>
      </c>
      <c r="E58" s="74">
        <v>0</v>
      </c>
      <c r="F58" s="6"/>
      <c r="G58" s="94">
        <v>3.4318107221780343</v>
      </c>
      <c r="H58" s="79">
        <v>4.694302050473171</v>
      </c>
      <c r="I58" s="80">
        <v>4.652635383806504</v>
      </c>
      <c r="J58" s="99">
        <v>0.7878353356698885</v>
      </c>
      <c r="K58" s="76">
        <v>0.5633162460567805</v>
      </c>
      <c r="L58" s="77">
        <v>0.5583162460567805</v>
      </c>
      <c r="N58" s="211"/>
    </row>
    <row r="59" spans="1:14" ht="12.75">
      <c r="A59" s="237"/>
      <c r="B59" s="238" t="s">
        <v>20</v>
      </c>
      <c r="C59" s="29">
        <v>0</v>
      </c>
      <c r="D59" s="6" t="s">
        <v>21</v>
      </c>
      <c r="E59" s="74">
        <v>4</v>
      </c>
      <c r="F59" s="6"/>
      <c r="G59" s="94">
        <v>4.444444444444472</v>
      </c>
      <c r="H59" s="79">
        <v>4.124999999999987</v>
      </c>
      <c r="I59" s="80">
        <v>4.08333333333332</v>
      </c>
      <c r="J59" s="99">
        <v>1.0203040506070873</v>
      </c>
      <c r="K59" s="76">
        <v>0.49499999999999844</v>
      </c>
      <c r="L59" s="77">
        <v>0.48999999999999844</v>
      </c>
      <c r="N59" s="211"/>
    </row>
    <row r="60" spans="1:14" ht="12.75">
      <c r="A60" s="237"/>
      <c r="B60" s="239" t="s">
        <v>18</v>
      </c>
      <c r="C60" s="30">
        <v>0.5858165858165858</v>
      </c>
      <c r="D60" s="6" t="s">
        <v>21</v>
      </c>
      <c r="E60" s="74">
        <v>1</v>
      </c>
      <c r="F60" s="6"/>
      <c r="G60" s="94">
        <v>5.6623104526777785</v>
      </c>
      <c r="H60" s="79">
        <v>3.654566385264762</v>
      </c>
      <c r="I60" s="80">
        <v>3.6128997185980953</v>
      </c>
      <c r="J60" s="99">
        <v>1.2998876153989392</v>
      </c>
      <c r="K60" s="76">
        <v>0.43854796623177145</v>
      </c>
      <c r="L60" s="77">
        <v>0.43354796623177144</v>
      </c>
      <c r="N60" s="211"/>
    </row>
    <row r="61" spans="1:14" ht="12.75">
      <c r="A61" s="237"/>
      <c r="B61" s="238" t="s">
        <v>20</v>
      </c>
      <c r="C61" s="28">
        <v>0</v>
      </c>
      <c r="D61" s="6" t="s">
        <v>21</v>
      </c>
      <c r="E61" s="74">
        <v>5</v>
      </c>
      <c r="F61" s="6"/>
      <c r="G61" s="94">
        <v>6.94444444444449</v>
      </c>
      <c r="H61" s="79">
        <v>3.2999999999999887</v>
      </c>
      <c r="I61" s="80">
        <v>3.258333333333322</v>
      </c>
      <c r="J61" s="99">
        <v>1.5942250790735744</v>
      </c>
      <c r="K61" s="76">
        <v>0.3959999999999987</v>
      </c>
      <c r="L61" s="77">
        <v>0.3909999999999987</v>
      </c>
      <c r="N61" s="211"/>
    </row>
    <row r="62" spans="1:14" ht="12.75">
      <c r="A62" s="237"/>
      <c r="B62" s="239" t="s">
        <v>18</v>
      </c>
      <c r="C62" s="28">
        <v>0.5858165858165858</v>
      </c>
      <c r="D62" s="6" t="s">
        <v>21</v>
      </c>
      <c r="E62" s="74">
        <v>2</v>
      </c>
      <c r="F62" s="6"/>
      <c r="G62" s="94">
        <v>8.448365738733083</v>
      </c>
      <c r="H62" s="79">
        <v>2.991894948479508</v>
      </c>
      <c r="I62" s="80">
        <v>2.9502282818128416</v>
      </c>
      <c r="J62" s="99">
        <v>1.9394779014538757</v>
      </c>
      <c r="K62" s="76">
        <v>0.35902739381754095</v>
      </c>
      <c r="L62" s="77">
        <v>0.35402739381754095</v>
      </c>
      <c r="N62" s="211"/>
    </row>
    <row r="63" spans="1:14" ht="12.75">
      <c r="A63" s="237"/>
      <c r="B63" s="239" t="s">
        <v>17</v>
      </c>
      <c r="C63" s="29">
        <v>0</v>
      </c>
      <c r="D63" s="6" t="s">
        <v>21</v>
      </c>
      <c r="E63" s="74">
        <v>6</v>
      </c>
      <c r="F63" s="6"/>
      <c r="G63" s="94">
        <v>10.000000000000064</v>
      </c>
      <c r="H63" s="79">
        <v>2.749999999999991</v>
      </c>
      <c r="I63" s="80">
        <v>2.7083333333333246</v>
      </c>
      <c r="J63" s="99">
        <v>2.295684113865947</v>
      </c>
      <c r="K63" s="76">
        <v>0.32999999999999896</v>
      </c>
      <c r="L63" s="77">
        <v>0.32499999999999896</v>
      </c>
      <c r="N63" s="211"/>
    </row>
    <row r="64" spans="1:14" ht="12.75">
      <c r="A64" s="237"/>
      <c r="B64" s="239" t="s">
        <v>19</v>
      </c>
      <c r="C64" s="30">
        <v>1</v>
      </c>
      <c r="D64" s="6" t="s">
        <v>21</v>
      </c>
      <c r="E64" s="74">
        <v>0</v>
      </c>
      <c r="F64" s="6"/>
      <c r="G64" s="94">
        <v>10.000000000000064</v>
      </c>
      <c r="H64" s="79">
        <v>2.749999999999991</v>
      </c>
      <c r="I64" s="80">
        <v>2.7083333333333246</v>
      </c>
      <c r="J64" s="99">
        <v>2.295684113865947</v>
      </c>
      <c r="K64" s="76">
        <v>0.32999999999999896</v>
      </c>
      <c r="L64" s="77">
        <v>0.32499999999999896</v>
      </c>
      <c r="N64" s="211"/>
    </row>
    <row r="65" spans="1:14" ht="12.75">
      <c r="A65" s="237" t="s">
        <v>11</v>
      </c>
      <c r="B65" s="238" t="s">
        <v>18</v>
      </c>
      <c r="C65" s="29">
        <v>0.5858165858165858</v>
      </c>
      <c r="D65" s="6" t="s">
        <v>21</v>
      </c>
      <c r="E65" s="74">
        <v>3</v>
      </c>
      <c r="F65" s="6"/>
      <c r="G65" s="94">
        <v>11.789976580343948</v>
      </c>
      <c r="H65" s="79">
        <v>2.532656100414841</v>
      </c>
      <c r="I65" s="80">
        <v>2.4909894337481746</v>
      </c>
      <c r="J65" s="99">
        <v>2.706606193834699</v>
      </c>
      <c r="K65" s="76">
        <v>0.3039187320497809</v>
      </c>
      <c r="L65" s="77">
        <v>0.2989187320497809</v>
      </c>
      <c r="N65" s="211"/>
    </row>
    <row r="66" spans="1:14" ht="12.75">
      <c r="A66" s="237"/>
      <c r="B66" s="239" t="s">
        <v>19</v>
      </c>
      <c r="C66" s="28">
        <v>1</v>
      </c>
      <c r="D66" s="6" t="s">
        <v>21</v>
      </c>
      <c r="E66" s="74">
        <v>1</v>
      </c>
      <c r="F66" s="6"/>
      <c r="G66" s="94">
        <v>13.611111111111198</v>
      </c>
      <c r="H66" s="79">
        <v>2.3571428571428497</v>
      </c>
      <c r="I66" s="80">
        <v>2.315476190476183</v>
      </c>
      <c r="J66" s="99">
        <v>3.1246811549842053</v>
      </c>
      <c r="K66" s="76">
        <v>0.282857142857142</v>
      </c>
      <c r="L66" s="77">
        <v>0.27785714285714197</v>
      </c>
      <c r="N66" s="211"/>
    </row>
    <row r="67" spans="1:14" ht="12.75">
      <c r="A67" s="237"/>
      <c r="B67" s="239" t="s">
        <v>18</v>
      </c>
      <c r="C67" s="30">
        <v>0.5858165858165858</v>
      </c>
      <c r="D67" s="6" t="s">
        <v>21</v>
      </c>
      <c r="E67" s="74">
        <v>4</v>
      </c>
      <c r="F67" s="6"/>
      <c r="G67" s="94">
        <v>15.687142977510364</v>
      </c>
      <c r="H67" s="79">
        <v>2.1956381409074077</v>
      </c>
      <c r="I67" s="80">
        <v>2.153971474240741</v>
      </c>
      <c r="J67" s="99">
        <v>3.601272492541406</v>
      </c>
      <c r="K67" s="76">
        <v>0.26347657690888887</v>
      </c>
      <c r="L67" s="77">
        <v>0.25847657690888887</v>
      </c>
      <c r="N67" s="211"/>
    </row>
    <row r="68" spans="1:14" ht="12.75">
      <c r="A68" s="237"/>
      <c r="B68" s="239" t="s">
        <v>13</v>
      </c>
      <c r="C68" s="28">
        <v>1.4437776042628</v>
      </c>
      <c r="D68" s="6" t="s">
        <v>21</v>
      </c>
      <c r="E68" s="74">
        <v>0</v>
      </c>
      <c r="F68" s="6"/>
      <c r="G68" s="94">
        <v>16.715728748053074</v>
      </c>
      <c r="H68" s="79">
        <v>2.1270124712176384</v>
      </c>
      <c r="I68" s="80">
        <v>2.085345804550972</v>
      </c>
      <c r="J68" s="99">
        <v>3.8374032938597504</v>
      </c>
      <c r="K68" s="76">
        <v>0.2552414965461166</v>
      </c>
      <c r="L68" s="77">
        <v>0.2502414965461166</v>
      </c>
      <c r="N68" s="211"/>
    </row>
    <row r="69" spans="1:14" ht="12.75">
      <c r="A69" s="237"/>
      <c r="B69" s="239" t="s">
        <v>19</v>
      </c>
      <c r="C69" s="30">
        <v>1</v>
      </c>
      <c r="D69" s="6" t="s">
        <v>21</v>
      </c>
      <c r="E69" s="74">
        <v>2</v>
      </c>
      <c r="F69" s="6"/>
      <c r="G69" s="234">
        <v>17.77777777777789</v>
      </c>
      <c r="H69" s="235">
        <v>2.0624999999999933</v>
      </c>
      <c r="I69" s="236">
        <v>2.020833333333327</v>
      </c>
      <c r="J69" s="233">
        <v>4.081216202428349</v>
      </c>
      <c r="K69" s="219">
        <v>0.24749999999999922</v>
      </c>
      <c r="L69" s="226">
        <v>0.24249999999999922</v>
      </c>
      <c r="N69" s="211"/>
    </row>
    <row r="70" spans="1:14" ht="12.75">
      <c r="A70" s="237"/>
      <c r="B70" s="239" t="s">
        <v>18</v>
      </c>
      <c r="C70" s="28">
        <v>0.5858165858165858</v>
      </c>
      <c r="D70" s="6" t="s">
        <v>21</v>
      </c>
      <c r="E70" s="74">
        <v>5</v>
      </c>
      <c r="F70" s="6"/>
      <c r="G70" s="94">
        <v>20.139864930232346</v>
      </c>
      <c r="H70" s="79">
        <v>1.9377797672336554</v>
      </c>
      <c r="I70" s="80">
        <v>1.8961131005669887</v>
      </c>
      <c r="J70" s="99">
        <v>4.623476797574001</v>
      </c>
      <c r="K70" s="76">
        <v>0.23253357206803865</v>
      </c>
      <c r="L70" s="77">
        <v>0.22753357206803865</v>
      </c>
      <c r="N70" s="211"/>
    </row>
    <row r="71" spans="1:14" ht="12.75">
      <c r="A71" s="237"/>
      <c r="B71" s="239" t="s">
        <v>13</v>
      </c>
      <c r="C71" s="30">
        <v>1.4437776042628</v>
      </c>
      <c r="D71" s="6" t="s">
        <v>21</v>
      </c>
      <c r="E71" s="74">
        <v>1</v>
      </c>
      <c r="G71" s="234">
        <v>21.30315058796421</v>
      </c>
      <c r="H71" s="235">
        <v>1.884129611730315</v>
      </c>
      <c r="I71" s="236">
        <v>1.8424629450636483</v>
      </c>
      <c r="J71" s="233">
        <v>4.890530438008313</v>
      </c>
      <c r="K71" s="219">
        <v>0.22609555340763776</v>
      </c>
      <c r="L71" s="226">
        <v>0.22109555340763776</v>
      </c>
      <c r="N71" s="211"/>
    </row>
    <row r="72" spans="1:14" ht="12.75">
      <c r="A72" s="237"/>
      <c r="B72" s="239" t="s">
        <v>19</v>
      </c>
      <c r="C72" s="30">
        <v>1</v>
      </c>
      <c r="D72" s="6" t="s">
        <v>21</v>
      </c>
      <c r="E72" s="74">
        <v>3</v>
      </c>
      <c r="F72" s="6"/>
      <c r="G72" s="94">
        <v>22.500000000000146</v>
      </c>
      <c r="H72" s="79">
        <v>1.8333333333333275</v>
      </c>
      <c r="I72" s="80">
        <v>1.7916666666666607</v>
      </c>
      <c r="J72" s="99">
        <v>5.16528925619838</v>
      </c>
      <c r="K72" s="76">
        <v>0.21999999999999928</v>
      </c>
      <c r="L72" s="77">
        <v>0.21499999999999928</v>
      </c>
      <c r="N72" s="211"/>
    </row>
    <row r="73" spans="1:14" ht="12.75">
      <c r="A73" s="237"/>
      <c r="B73" s="239" t="s">
        <v>18</v>
      </c>
      <c r="C73" s="68">
        <v>0.5858165858165858</v>
      </c>
      <c r="D73" s="6" t="s">
        <v>21</v>
      </c>
      <c r="E73" s="74">
        <v>6</v>
      </c>
      <c r="F73" s="6"/>
      <c r="G73" s="234">
        <v>25.14814243850989</v>
      </c>
      <c r="H73" s="235">
        <v>1.7341223597960616</v>
      </c>
      <c r="I73" s="236">
        <v>1.6924556931293948</v>
      </c>
      <c r="J73" s="233">
        <v>5.773219108932482</v>
      </c>
      <c r="K73" s="219">
        <v>0.20809468317552737</v>
      </c>
      <c r="L73" s="226">
        <v>0.20309468317552737</v>
      </c>
      <c r="N73" s="211"/>
    </row>
    <row r="74" spans="1:14" ht="12.75">
      <c r="A74" s="237"/>
      <c r="B74" s="239" t="s">
        <v>13</v>
      </c>
      <c r="C74" s="28">
        <v>1.4437776042628</v>
      </c>
      <c r="D74" s="6" t="s">
        <v>21</v>
      </c>
      <c r="E74" s="74">
        <v>2</v>
      </c>
      <c r="F74" s="6"/>
      <c r="G74" s="94">
        <v>26.446127983430905</v>
      </c>
      <c r="H74" s="79">
        <v>1.691031299829058</v>
      </c>
      <c r="I74" s="80">
        <v>1.6493646331623912</v>
      </c>
      <c r="J74" s="99">
        <v>6.071195588482761</v>
      </c>
      <c r="K74" s="76">
        <v>0.20292375597948695</v>
      </c>
      <c r="L74" s="77">
        <v>0.19792375597948694</v>
      </c>
      <c r="N74" s="211"/>
    </row>
    <row r="75" spans="1:14" ht="12.75">
      <c r="A75" s="237"/>
      <c r="B75" s="239" t="s">
        <v>19</v>
      </c>
      <c r="C75" s="28">
        <v>1</v>
      </c>
      <c r="D75" s="6" t="s">
        <v>21</v>
      </c>
      <c r="E75" s="74">
        <v>4</v>
      </c>
      <c r="F75" s="6"/>
      <c r="G75" s="94">
        <v>27.777777777777946</v>
      </c>
      <c r="H75" s="79">
        <v>1.649999999999995</v>
      </c>
      <c r="I75" s="80">
        <v>1.6083333333333283</v>
      </c>
      <c r="J75" s="99">
        <v>6.376900316294295</v>
      </c>
      <c r="K75" s="76">
        <v>0.1979999999999994</v>
      </c>
      <c r="L75" s="77">
        <v>0.1929999999999994</v>
      </c>
      <c r="N75" s="211"/>
    </row>
    <row r="76" spans="1:14" ht="12.75">
      <c r="A76" s="237"/>
      <c r="B76" s="239" t="s">
        <v>13</v>
      </c>
      <c r="C76" s="30">
        <v>1.4437776042628</v>
      </c>
      <c r="D76" s="6" t="s">
        <v>21</v>
      </c>
      <c r="E76" s="74">
        <v>3</v>
      </c>
      <c r="G76" s="234">
        <v>32.144660934453164</v>
      </c>
      <c r="H76" s="235">
        <v>1.5338336781071693</v>
      </c>
      <c r="I76" s="236">
        <v>1.4921670114405026</v>
      </c>
      <c r="J76" s="233">
        <v>7.379398745283096</v>
      </c>
      <c r="K76" s="219">
        <v>0.18406004137286033</v>
      </c>
      <c r="L76" s="226">
        <v>0.17906004137286033</v>
      </c>
      <c r="N76" s="211"/>
    </row>
    <row r="77" spans="1:14" ht="12.75">
      <c r="A77" s="237"/>
      <c r="B77" s="239" t="s">
        <v>19</v>
      </c>
      <c r="C77" s="30">
        <v>1</v>
      </c>
      <c r="D77" s="6" t="s">
        <v>21</v>
      </c>
      <c r="E77" s="74">
        <v>5</v>
      </c>
      <c r="F77" s="6"/>
      <c r="G77" s="234">
        <v>33.61111111111132</v>
      </c>
      <c r="H77" s="235">
        <v>1.5</v>
      </c>
      <c r="I77" s="236">
        <v>1.4583333333333286</v>
      </c>
      <c r="J77" s="233">
        <v>7.716049382716098</v>
      </c>
      <c r="K77" s="219">
        <v>0.17999999999999944</v>
      </c>
      <c r="L77" s="226">
        <v>0.17499999999999943</v>
      </c>
      <c r="N77" s="211"/>
    </row>
    <row r="78" spans="1:14" ht="12.75">
      <c r="A78" s="237"/>
      <c r="B78" s="239" t="s">
        <v>13</v>
      </c>
      <c r="C78" s="28">
        <v>1.4437776042628</v>
      </c>
      <c r="D78" s="6" t="s">
        <v>21</v>
      </c>
      <c r="E78" s="74">
        <v>4</v>
      </c>
      <c r="F78" s="6"/>
      <c r="G78" s="94">
        <v>38.39874944103097</v>
      </c>
      <c r="H78" s="79">
        <v>1.403376350281647</v>
      </c>
      <c r="I78" s="80">
        <v>1.3617096836149802</v>
      </c>
      <c r="J78" s="99">
        <v>8.815139908409314</v>
      </c>
      <c r="K78" s="76">
        <v>0.16840516203379763</v>
      </c>
      <c r="L78" s="77">
        <v>0.16340516203379762</v>
      </c>
      <c r="N78" s="211"/>
    </row>
    <row r="79" spans="1:14" ht="12.75">
      <c r="A79" s="237"/>
      <c r="B79" s="239" t="s">
        <v>16</v>
      </c>
      <c r="C79" s="30">
        <v>1</v>
      </c>
      <c r="D79" s="6" t="s">
        <v>21</v>
      </c>
      <c r="E79" s="74">
        <v>6</v>
      </c>
      <c r="F79" s="6"/>
      <c r="G79" s="94">
        <v>40.000000000000256</v>
      </c>
      <c r="H79" s="79">
        <v>1.375</v>
      </c>
      <c r="I79" s="80">
        <v>1.3333333333333288</v>
      </c>
      <c r="J79" s="99">
        <v>9.182736455463788</v>
      </c>
      <c r="K79" s="76">
        <v>0.16499999999999948</v>
      </c>
      <c r="L79" s="77">
        <v>0.15999999999999948</v>
      </c>
      <c r="N79" s="211"/>
    </row>
    <row r="80" spans="1:14" ht="12.75">
      <c r="A80" s="237"/>
      <c r="B80" s="239" t="s">
        <v>12</v>
      </c>
      <c r="C80" s="28">
        <v>2</v>
      </c>
      <c r="D80" s="6" t="s">
        <v>21</v>
      </c>
      <c r="E80" s="74">
        <v>0</v>
      </c>
      <c r="F80" s="6"/>
      <c r="G80" s="94">
        <v>40.000000000000256</v>
      </c>
      <c r="H80" s="79">
        <v>1.375</v>
      </c>
      <c r="I80" s="80">
        <v>1.3333333333333288</v>
      </c>
      <c r="J80" s="99">
        <v>9.182736455463788</v>
      </c>
      <c r="K80" s="76">
        <v>0.16499999999999948</v>
      </c>
      <c r="L80" s="77">
        <v>0.15999999999999948</v>
      </c>
      <c r="N80" s="211"/>
    </row>
    <row r="81" spans="1:14" ht="12.75">
      <c r="A81" s="237"/>
      <c r="B81" s="239" t="s">
        <v>13</v>
      </c>
      <c r="C81" s="29">
        <v>1.4437776042628</v>
      </c>
      <c r="D81" s="6" t="s">
        <v>21</v>
      </c>
      <c r="E81" s="74">
        <v>5</v>
      </c>
      <c r="F81" s="6"/>
      <c r="G81" s="94">
        <v>45.20839350316435</v>
      </c>
      <c r="H81" s="79">
        <v>1.2933711120518836</v>
      </c>
      <c r="I81" s="80">
        <v>1.2517044453852169</v>
      </c>
      <c r="J81" s="99">
        <v>10.378419077861421</v>
      </c>
      <c r="K81" s="76">
        <v>0.15520453344622603</v>
      </c>
      <c r="L81" s="77">
        <v>0.15020453344622603</v>
      </c>
      <c r="N81" s="211"/>
    </row>
    <row r="82" spans="1:14" ht="12.75">
      <c r="A82" s="237"/>
      <c r="B82" s="239" t="s">
        <v>12</v>
      </c>
      <c r="C82" s="30">
        <v>2</v>
      </c>
      <c r="D82" s="6" t="s">
        <v>21</v>
      </c>
      <c r="E82" s="74">
        <v>1</v>
      </c>
      <c r="G82" s="234">
        <v>46.94444444444474</v>
      </c>
      <c r="H82" s="235">
        <v>1.2692307692307652</v>
      </c>
      <c r="I82" s="236">
        <v>1.2275641025640984</v>
      </c>
      <c r="J82" s="233">
        <v>10.77696153453736</v>
      </c>
      <c r="K82" s="219">
        <v>0.1523076923076918</v>
      </c>
      <c r="L82" s="226">
        <v>0.1473076923076918</v>
      </c>
      <c r="N82" s="211"/>
    </row>
    <row r="83" spans="1:14" ht="12.75">
      <c r="A83" s="237"/>
      <c r="B83" s="239" t="s">
        <v>15</v>
      </c>
      <c r="C83" s="30">
        <v>1.4437776042628</v>
      </c>
      <c r="D83" s="6" t="s">
        <v>21</v>
      </c>
      <c r="E83" s="74">
        <v>6</v>
      </c>
      <c r="G83" s="234">
        <v>52.57359312085328</v>
      </c>
      <c r="H83" s="235">
        <v>1.1993580763569616</v>
      </c>
      <c r="I83" s="236">
        <v>1.1576914096902948</v>
      </c>
      <c r="J83" s="233">
        <v>12.069236253639414</v>
      </c>
      <c r="K83" s="219">
        <v>0.14392296916283537</v>
      </c>
      <c r="L83" s="226">
        <v>0.13892296916283536</v>
      </c>
      <c r="N83" s="211"/>
    </row>
    <row r="84" spans="1:14" ht="12.75">
      <c r="A84" s="237"/>
      <c r="B84" s="239" t="s">
        <v>12</v>
      </c>
      <c r="C84" s="28">
        <v>2</v>
      </c>
      <c r="D84" s="6" t="s">
        <v>21</v>
      </c>
      <c r="E84" s="74">
        <v>2</v>
      </c>
      <c r="F84" s="6"/>
      <c r="G84" s="94">
        <v>54.4444444444448</v>
      </c>
      <c r="H84" s="79">
        <v>1.1785714285714246</v>
      </c>
      <c r="I84" s="80">
        <v>1.1369047619047579</v>
      </c>
      <c r="J84" s="99">
        <v>12.498724619936823</v>
      </c>
      <c r="K84" s="76">
        <v>0.14142857142857096</v>
      </c>
      <c r="L84" s="77">
        <v>0.13642857142857095</v>
      </c>
      <c r="N84" s="211"/>
    </row>
    <row r="85" spans="1:14" ht="12.75">
      <c r="A85" s="237"/>
      <c r="B85" s="239" t="s">
        <v>12</v>
      </c>
      <c r="C85" s="28">
        <v>2</v>
      </c>
      <c r="D85" s="6" t="s">
        <v>21</v>
      </c>
      <c r="E85" s="74">
        <v>3</v>
      </c>
      <c r="F85" s="6"/>
      <c r="G85" s="94">
        <v>62.5000000000004</v>
      </c>
      <c r="H85" s="79">
        <v>1.1</v>
      </c>
      <c r="I85" s="80">
        <v>1.0583333333333298</v>
      </c>
      <c r="J85" s="99">
        <v>14.348025711662167</v>
      </c>
      <c r="K85" s="76">
        <v>0.13199999999999956</v>
      </c>
      <c r="L85" s="77">
        <v>0.12699999999999956</v>
      </c>
      <c r="N85" s="211"/>
    </row>
    <row r="86" spans="1:14" ht="12.75">
      <c r="A86" s="237"/>
      <c r="B86" s="239" t="s">
        <v>12</v>
      </c>
      <c r="C86" s="28">
        <v>2</v>
      </c>
      <c r="D86" s="6" t="s">
        <v>21</v>
      </c>
      <c r="E86" s="74">
        <v>4</v>
      </c>
      <c r="F86" s="6"/>
      <c r="G86" s="94">
        <v>71.11111111111155</v>
      </c>
      <c r="H86" s="79">
        <v>1.03125</v>
      </c>
      <c r="I86" s="80">
        <v>0.98958333333333</v>
      </c>
      <c r="J86" s="99">
        <v>16.324864809713397</v>
      </c>
      <c r="K86" s="76">
        <v>0.12375</v>
      </c>
      <c r="L86" s="77">
        <v>0.11875</v>
      </c>
      <c r="N86" s="211"/>
    </row>
    <row r="87" spans="1:14" ht="12.75">
      <c r="A87" s="237"/>
      <c r="B87" s="239" t="s">
        <v>12</v>
      </c>
      <c r="C87" s="28">
        <v>2</v>
      </c>
      <c r="D87" s="6" t="s">
        <v>21</v>
      </c>
      <c r="E87" s="74">
        <v>5</v>
      </c>
      <c r="F87" s="6"/>
      <c r="G87" s="94">
        <v>80.27777777777828</v>
      </c>
      <c r="H87" s="79">
        <v>0.9705882352941145</v>
      </c>
      <c r="I87" s="80">
        <v>0.9289215686274479</v>
      </c>
      <c r="J87" s="99">
        <v>18.429241914090515</v>
      </c>
      <c r="K87" s="76">
        <v>0.11647058823529374</v>
      </c>
      <c r="L87" s="77">
        <v>0.11147058823529374</v>
      </c>
      <c r="N87" s="211"/>
    </row>
    <row r="88" spans="1:14" ht="12.75">
      <c r="A88" s="237"/>
      <c r="B88" s="239" t="s">
        <v>14</v>
      </c>
      <c r="C88" s="28">
        <v>2</v>
      </c>
      <c r="D88" s="6" t="s">
        <v>21</v>
      </c>
      <c r="E88" s="74">
        <v>6</v>
      </c>
      <c r="G88" s="94">
        <v>90.00000000000058</v>
      </c>
      <c r="H88" s="79">
        <v>0.9166666666666637</v>
      </c>
      <c r="I88" s="80">
        <v>0.8749999999999971</v>
      </c>
      <c r="J88" s="99">
        <v>20.66115702479352</v>
      </c>
      <c r="K88" s="76">
        <v>0.11</v>
      </c>
      <c r="L88" s="77">
        <v>0.105</v>
      </c>
      <c r="N88" s="211"/>
    </row>
    <row r="89" spans="1:14" ht="12.75">
      <c r="A89" s="237"/>
      <c r="B89" s="238" t="s">
        <v>24</v>
      </c>
      <c r="C89" s="28">
        <v>3</v>
      </c>
      <c r="D89" s="6" t="s">
        <v>21</v>
      </c>
      <c r="E89" s="74">
        <v>0</v>
      </c>
      <c r="G89" s="94">
        <v>90.00000000000058</v>
      </c>
      <c r="H89" s="79">
        <v>0.9166666666666637</v>
      </c>
      <c r="I89" s="80">
        <v>0.8749999999999971</v>
      </c>
      <c r="J89" s="99">
        <v>20.66115702479352</v>
      </c>
      <c r="K89" s="76">
        <v>0.11</v>
      </c>
      <c r="L89" s="77">
        <v>0.105</v>
      </c>
      <c r="N89" s="211"/>
    </row>
    <row r="90" spans="1:14" ht="12.75">
      <c r="A90" s="237"/>
      <c r="B90" s="238" t="s">
        <v>23</v>
      </c>
      <c r="C90" s="28">
        <v>4</v>
      </c>
      <c r="D90" s="6" t="s">
        <v>21</v>
      </c>
      <c r="E90" s="97">
        <v>0</v>
      </c>
      <c r="F90" s="6"/>
      <c r="G90" s="94">
        <v>160.00000000000102</v>
      </c>
      <c r="H90" s="79">
        <v>0.6874999999999978</v>
      </c>
      <c r="I90" s="80">
        <v>0.6458333333333311</v>
      </c>
      <c r="J90" s="99">
        <v>36.73094582185515</v>
      </c>
      <c r="K90" s="76">
        <v>0.08249999999999974</v>
      </c>
      <c r="L90" s="77">
        <v>0.07749999999999974</v>
      </c>
      <c r="N90" s="211"/>
    </row>
    <row r="91" spans="1:14" ht="12.75">
      <c r="A91" s="237"/>
      <c r="B91" s="238" t="s">
        <v>22</v>
      </c>
      <c r="C91" s="28">
        <v>5</v>
      </c>
      <c r="D91" s="6" t="s">
        <v>21</v>
      </c>
      <c r="E91" s="97">
        <v>0</v>
      </c>
      <c r="G91" s="94">
        <v>250.0000000000016</v>
      </c>
      <c r="H91" s="79">
        <v>0.5499999999999983</v>
      </c>
      <c r="I91" s="80">
        <v>0.5083333333333316</v>
      </c>
      <c r="J91" s="99">
        <v>57.39210284664867</v>
      </c>
      <c r="K91" s="76">
        <v>0.06599999999999978</v>
      </c>
      <c r="L91" s="77">
        <v>0.060999999999999784</v>
      </c>
      <c r="N91" s="211"/>
    </row>
    <row r="92" spans="2:14" ht="12.75">
      <c r="B92" s="22" t="s">
        <v>25</v>
      </c>
      <c r="C92" s="28">
        <v>6</v>
      </c>
      <c r="D92" s="6" t="s">
        <v>21</v>
      </c>
      <c r="E92" s="74">
        <v>0</v>
      </c>
      <c r="G92" s="94">
        <v>360.00000000000233</v>
      </c>
      <c r="H92" s="79">
        <v>0.45833333333333187</v>
      </c>
      <c r="I92" s="80">
        <v>0.4166666666666652</v>
      </c>
      <c r="J92" s="99">
        <v>82.64462809917408</v>
      </c>
      <c r="K92" s="76">
        <v>0.05499999999999982</v>
      </c>
      <c r="L92" s="77">
        <v>0.04999999999999982</v>
      </c>
      <c r="N92" s="211"/>
    </row>
    <row r="93" spans="1:14" ht="12.75">
      <c r="A93" s="237"/>
      <c r="B93" s="13"/>
      <c r="C93" s="28"/>
      <c r="D93" s="6" t="s">
        <v>11</v>
      </c>
      <c r="E93" s="74"/>
      <c r="G93" s="94"/>
      <c r="H93" s="79"/>
      <c r="I93" s="80"/>
      <c r="J93" s="99"/>
      <c r="K93" s="76"/>
      <c r="L93" s="77"/>
      <c r="N93" s="211"/>
    </row>
    <row r="94" spans="1:14" ht="7.5" customHeight="1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</row>
    <row r="95" spans="2:11" ht="12.75">
      <c r="B95"/>
      <c r="E95"/>
      <c r="G95"/>
      <c r="H95"/>
      <c r="I95"/>
      <c r="J95"/>
      <c r="K95"/>
    </row>
    <row r="96" spans="2:11" ht="12.75">
      <c r="B96"/>
      <c r="E96"/>
      <c r="G96"/>
      <c r="H96"/>
      <c r="I96"/>
      <c r="J96"/>
      <c r="K96"/>
    </row>
    <row r="97" spans="2:11" ht="12.75">
      <c r="B97"/>
      <c r="E97"/>
      <c r="G97"/>
      <c r="H97"/>
      <c r="I97"/>
      <c r="J97"/>
      <c r="K97"/>
    </row>
    <row r="98" spans="2:11" ht="12.75">
      <c r="B98"/>
      <c r="E98"/>
      <c r="G98"/>
      <c r="H98"/>
      <c r="I98"/>
      <c r="J98"/>
      <c r="K98"/>
    </row>
    <row r="99" spans="2:11" ht="12.75">
      <c r="B99"/>
      <c r="E99"/>
      <c r="G99"/>
      <c r="H99"/>
      <c r="I99"/>
      <c r="J99"/>
      <c r="K99"/>
    </row>
    <row r="100" spans="2:11" ht="12.75">
      <c r="B100"/>
      <c r="E100"/>
      <c r="G100"/>
      <c r="H100"/>
      <c r="I100"/>
      <c r="J100"/>
      <c r="K100"/>
    </row>
    <row r="101" spans="2:11" ht="12.75">
      <c r="B101"/>
      <c r="E101"/>
      <c r="G101"/>
      <c r="H101"/>
      <c r="I101"/>
      <c r="J101"/>
      <c r="K101"/>
    </row>
    <row r="102" spans="2:11" ht="12.75">
      <c r="B102"/>
      <c r="E102"/>
      <c r="G102"/>
      <c r="H102"/>
      <c r="I102"/>
      <c r="J102"/>
      <c r="K102"/>
    </row>
    <row r="103" spans="2:11" ht="12.75">
      <c r="B103"/>
      <c r="E103"/>
      <c r="G103"/>
      <c r="H103"/>
      <c r="I103"/>
      <c r="J103"/>
      <c r="K103"/>
    </row>
    <row r="104" spans="2:11" ht="12.75">
      <c r="B104"/>
      <c r="E104"/>
      <c r="G104"/>
      <c r="H104"/>
      <c r="I104"/>
      <c r="J104"/>
      <c r="K104"/>
    </row>
    <row r="105" spans="2:11" ht="12.75">
      <c r="B105"/>
      <c r="E105"/>
      <c r="G105"/>
      <c r="H105"/>
      <c r="I105"/>
      <c r="J105"/>
      <c r="K105"/>
    </row>
    <row r="106" spans="2:11" ht="12.75">
      <c r="B106"/>
      <c r="E106"/>
      <c r="G106"/>
      <c r="H106"/>
      <c r="I106"/>
      <c r="J106"/>
      <c r="K106"/>
    </row>
    <row r="107" spans="2:11" ht="12.75">
      <c r="B107"/>
      <c r="E107"/>
      <c r="G107"/>
      <c r="H107"/>
      <c r="I107"/>
      <c r="J107"/>
      <c r="K107"/>
    </row>
    <row r="108" spans="2:11" ht="12.75">
      <c r="B108"/>
      <c r="E108"/>
      <c r="G108"/>
      <c r="H108"/>
      <c r="I108"/>
      <c r="J108"/>
      <c r="K108"/>
    </row>
    <row r="109" spans="2:11" ht="12.75">
      <c r="B109"/>
      <c r="E109"/>
      <c r="G109"/>
      <c r="H109"/>
      <c r="I109"/>
      <c r="J109"/>
      <c r="K109"/>
    </row>
    <row r="110" spans="2:11" ht="12.75">
      <c r="B110"/>
      <c r="E110"/>
      <c r="G110"/>
      <c r="H110"/>
      <c r="I110"/>
      <c r="J110"/>
      <c r="K110"/>
    </row>
    <row r="111" spans="2:11" ht="12.75">
      <c r="B111"/>
      <c r="E111"/>
      <c r="G111"/>
      <c r="H111"/>
      <c r="I111"/>
      <c r="J111"/>
      <c r="K111"/>
    </row>
    <row r="112" spans="2:11" ht="12.75">
      <c r="B112"/>
      <c r="E112"/>
      <c r="G112"/>
      <c r="H112"/>
      <c r="I112"/>
      <c r="J112"/>
      <c r="K112"/>
    </row>
    <row r="113" spans="2:11" ht="12.75">
      <c r="B113"/>
      <c r="E113"/>
      <c r="G113"/>
      <c r="H113"/>
      <c r="I113"/>
      <c r="J113"/>
      <c r="K113"/>
    </row>
    <row r="114" spans="2:11" ht="12.75">
      <c r="B114"/>
      <c r="E114"/>
      <c r="G114"/>
      <c r="H114"/>
      <c r="I114"/>
      <c r="J114"/>
      <c r="K114"/>
    </row>
    <row r="115" spans="2:11" ht="12.75">
      <c r="B115"/>
      <c r="E115"/>
      <c r="G115"/>
      <c r="H115"/>
      <c r="I115"/>
      <c r="J115"/>
      <c r="K115"/>
    </row>
    <row r="116" spans="2:11" ht="12.75">
      <c r="B116"/>
      <c r="E116"/>
      <c r="G116"/>
      <c r="H116"/>
      <c r="I116"/>
      <c r="J116"/>
      <c r="K116"/>
    </row>
    <row r="117" spans="2:11" ht="12.75">
      <c r="B117"/>
      <c r="E117"/>
      <c r="G117"/>
      <c r="H117"/>
      <c r="I117"/>
      <c r="J117"/>
      <c r="K117"/>
    </row>
    <row r="118" spans="2:11" ht="12.75">
      <c r="B118"/>
      <c r="E118"/>
      <c r="G118"/>
      <c r="H118"/>
      <c r="I118"/>
      <c r="J118"/>
      <c r="K118"/>
    </row>
    <row r="119" spans="2:11" ht="12.75">
      <c r="B119"/>
      <c r="E119"/>
      <c r="G119"/>
      <c r="H119"/>
      <c r="I119"/>
      <c r="J119"/>
      <c r="K119"/>
    </row>
    <row r="120" spans="2:11" ht="12.75">
      <c r="B120"/>
      <c r="E120"/>
      <c r="G120"/>
      <c r="H120"/>
      <c r="I120"/>
      <c r="J120"/>
      <c r="K120"/>
    </row>
    <row r="121" spans="2:11" ht="12.75">
      <c r="B121"/>
      <c r="E121"/>
      <c r="G121"/>
      <c r="H121"/>
      <c r="I121"/>
      <c r="J121"/>
      <c r="K121"/>
    </row>
    <row r="122" spans="2:11" ht="12.75">
      <c r="B122"/>
      <c r="E122"/>
      <c r="G122"/>
      <c r="H122"/>
      <c r="I122"/>
      <c r="J122"/>
      <c r="K122"/>
    </row>
    <row r="123" spans="2:11" ht="12.75">
      <c r="B123"/>
      <c r="E123"/>
      <c r="G123"/>
      <c r="H123"/>
      <c r="I123"/>
      <c r="J123"/>
      <c r="K123"/>
    </row>
    <row r="124" spans="2:11" ht="12.75">
      <c r="B124"/>
      <c r="E124"/>
      <c r="G124"/>
      <c r="H124"/>
      <c r="I124"/>
      <c r="J124"/>
      <c r="K124"/>
    </row>
    <row r="125" spans="2:11" ht="12.75">
      <c r="B125"/>
      <c r="E125"/>
      <c r="G125"/>
      <c r="H125"/>
      <c r="I125"/>
      <c r="J125"/>
      <c r="K125"/>
    </row>
    <row r="126" spans="2:11" ht="12.75">
      <c r="B126"/>
      <c r="E126"/>
      <c r="G126"/>
      <c r="H126"/>
      <c r="I126"/>
      <c r="J126"/>
      <c r="K126"/>
    </row>
    <row r="127" spans="2:11" ht="12.75">
      <c r="B127"/>
      <c r="E127"/>
      <c r="G127"/>
      <c r="H127"/>
      <c r="I127"/>
      <c r="J127"/>
      <c r="K127"/>
    </row>
    <row r="128" spans="2:11" ht="12.75">
      <c r="B128"/>
      <c r="E128"/>
      <c r="G128"/>
      <c r="H128"/>
      <c r="I128"/>
      <c r="J128"/>
      <c r="K128"/>
    </row>
    <row r="129" spans="2:11" ht="12.75">
      <c r="B129"/>
      <c r="E129"/>
      <c r="G129"/>
      <c r="H129"/>
      <c r="I129"/>
      <c r="J129"/>
      <c r="K129"/>
    </row>
    <row r="130" spans="2:11" ht="12.75">
      <c r="B130"/>
      <c r="E130"/>
      <c r="G130"/>
      <c r="H130"/>
      <c r="I130"/>
      <c r="J130"/>
      <c r="K130"/>
    </row>
    <row r="131" spans="2:11" ht="12.75">
      <c r="B131"/>
      <c r="E131"/>
      <c r="G131"/>
      <c r="H131"/>
      <c r="I131"/>
      <c r="J131"/>
      <c r="K131"/>
    </row>
    <row r="132" spans="2:11" ht="12.75">
      <c r="B132"/>
      <c r="E132"/>
      <c r="G132"/>
      <c r="H132"/>
      <c r="I132"/>
      <c r="J132"/>
      <c r="K132"/>
    </row>
    <row r="133" spans="2:11" ht="12.75">
      <c r="B133"/>
      <c r="E133"/>
      <c r="G133"/>
      <c r="H133"/>
      <c r="I133"/>
      <c r="J133"/>
      <c r="K133"/>
    </row>
    <row r="134" spans="2:11" ht="12.75">
      <c r="B134"/>
      <c r="E134"/>
      <c r="G134"/>
      <c r="H134"/>
      <c r="I134"/>
      <c r="J134"/>
      <c r="K134"/>
    </row>
    <row r="135" spans="2:11" ht="12.75">
      <c r="B135"/>
      <c r="E135"/>
      <c r="G135"/>
      <c r="H135"/>
      <c r="I135"/>
      <c r="J135"/>
      <c r="K135"/>
    </row>
    <row r="136" spans="2:11" ht="12.75">
      <c r="B136"/>
      <c r="E136"/>
      <c r="G136"/>
      <c r="H136"/>
      <c r="I136"/>
      <c r="J136"/>
      <c r="K136"/>
    </row>
    <row r="137" spans="2:11" ht="12.75">
      <c r="B137"/>
      <c r="E137"/>
      <c r="G137"/>
      <c r="H137"/>
      <c r="I137"/>
      <c r="J137"/>
      <c r="K137"/>
    </row>
    <row r="138" spans="2:11" ht="12.75">
      <c r="B138"/>
      <c r="E138"/>
      <c r="G138"/>
      <c r="H138"/>
      <c r="I138"/>
      <c r="J138"/>
      <c r="K138"/>
    </row>
    <row r="139" spans="2:11" ht="12.75">
      <c r="B139"/>
      <c r="E139"/>
      <c r="G139"/>
      <c r="H139"/>
      <c r="I139"/>
      <c r="J139"/>
      <c r="K139"/>
    </row>
    <row r="140" spans="2:11" ht="12.75">
      <c r="B140"/>
      <c r="E140"/>
      <c r="G140"/>
      <c r="H140"/>
      <c r="I140"/>
      <c r="J140"/>
      <c r="K140"/>
    </row>
    <row r="141" spans="2:11" ht="12.75">
      <c r="B141"/>
      <c r="E141"/>
      <c r="G141"/>
      <c r="H141"/>
      <c r="I141"/>
      <c r="J141"/>
      <c r="K141"/>
    </row>
    <row r="142" spans="2:11" ht="12.75">
      <c r="B142"/>
      <c r="E142"/>
      <c r="G142"/>
      <c r="H142"/>
      <c r="I142"/>
      <c r="J142"/>
      <c r="K142"/>
    </row>
    <row r="143" spans="2:11" ht="12.75">
      <c r="B143"/>
      <c r="E143"/>
      <c r="G143"/>
      <c r="H143"/>
      <c r="I143"/>
      <c r="J143"/>
      <c r="K143"/>
    </row>
    <row r="144" spans="2:11" ht="12.75">
      <c r="B144"/>
      <c r="E144"/>
      <c r="G144"/>
      <c r="H144"/>
      <c r="I144"/>
      <c r="J144"/>
      <c r="K144"/>
    </row>
    <row r="145" spans="2:11" ht="12.75">
      <c r="B145"/>
      <c r="E145"/>
      <c r="G145"/>
      <c r="H145"/>
      <c r="I145"/>
      <c r="J145"/>
      <c r="K145"/>
    </row>
    <row r="146" spans="2:11" ht="12.75">
      <c r="B146"/>
      <c r="E146"/>
      <c r="G146"/>
      <c r="H146"/>
      <c r="I146"/>
      <c r="J146"/>
      <c r="K146"/>
    </row>
    <row r="147" spans="2:11" ht="12.75">
      <c r="B147"/>
      <c r="E147"/>
      <c r="G147"/>
      <c r="H147"/>
      <c r="I147"/>
      <c r="J147"/>
      <c r="K147"/>
    </row>
    <row r="148" spans="2:11" ht="12.75">
      <c r="B148"/>
      <c r="E148"/>
      <c r="G148"/>
      <c r="H148"/>
      <c r="I148"/>
      <c r="J148"/>
      <c r="K148"/>
    </row>
    <row r="149" spans="2:11" ht="12.75">
      <c r="B149"/>
      <c r="E149"/>
      <c r="G149"/>
      <c r="H149"/>
      <c r="I149"/>
      <c r="J149"/>
      <c r="K149"/>
    </row>
    <row r="150" spans="2:11" ht="12.75">
      <c r="B150"/>
      <c r="E150"/>
      <c r="G150"/>
      <c r="H150"/>
      <c r="I150"/>
      <c r="J150"/>
      <c r="K150"/>
    </row>
    <row r="151" spans="2:11" ht="12.75">
      <c r="B151"/>
      <c r="E151"/>
      <c r="G151"/>
      <c r="H151"/>
      <c r="I151"/>
      <c r="J151"/>
      <c r="K151"/>
    </row>
    <row r="152" spans="2:11" ht="12.75">
      <c r="B152"/>
      <c r="E152"/>
      <c r="G152"/>
      <c r="H152"/>
      <c r="I152"/>
      <c r="J152"/>
      <c r="K152"/>
    </row>
    <row r="153" spans="2:11" ht="12.75">
      <c r="B153"/>
      <c r="E153"/>
      <c r="G153"/>
      <c r="H153"/>
      <c r="I153"/>
      <c r="J153"/>
      <c r="K153"/>
    </row>
    <row r="154" spans="2:11" ht="12.75">
      <c r="B154"/>
      <c r="E154"/>
      <c r="G154"/>
      <c r="H154"/>
      <c r="I154"/>
      <c r="J154"/>
      <c r="K154"/>
    </row>
    <row r="155" spans="2:11" ht="12.75">
      <c r="B155"/>
      <c r="E155"/>
      <c r="G155"/>
      <c r="H155"/>
      <c r="I155"/>
      <c r="J155"/>
      <c r="K155"/>
    </row>
    <row r="156" spans="2:11" ht="12.75">
      <c r="B156"/>
      <c r="E156"/>
      <c r="G156"/>
      <c r="H156"/>
      <c r="I156"/>
      <c r="J156"/>
      <c r="K156"/>
    </row>
    <row r="157" spans="2:11" ht="12.75">
      <c r="B157"/>
      <c r="E157"/>
      <c r="G157"/>
      <c r="H157"/>
      <c r="I157"/>
      <c r="J157"/>
      <c r="K157"/>
    </row>
    <row r="158" spans="2:11" ht="12.75">
      <c r="B158"/>
      <c r="E158"/>
      <c r="G158"/>
      <c r="H158"/>
      <c r="I158"/>
      <c r="J158"/>
      <c r="K158"/>
    </row>
    <row r="159" spans="2:11" ht="12.75">
      <c r="B159"/>
      <c r="E159"/>
      <c r="G159"/>
      <c r="H159"/>
      <c r="I159"/>
      <c r="J159"/>
      <c r="K159"/>
    </row>
    <row r="160" spans="2:11" ht="12.75">
      <c r="B160"/>
      <c r="E160"/>
      <c r="G160"/>
      <c r="H160"/>
      <c r="I160"/>
      <c r="J160"/>
      <c r="K160"/>
    </row>
    <row r="161" spans="2:11" ht="12.75">
      <c r="B161"/>
      <c r="E161"/>
      <c r="G161"/>
      <c r="H161"/>
      <c r="I161"/>
      <c r="J161"/>
      <c r="K161"/>
    </row>
    <row r="162" spans="2:11" ht="12.75">
      <c r="B162"/>
      <c r="E162"/>
      <c r="G162"/>
      <c r="H162"/>
      <c r="I162"/>
      <c r="J162"/>
      <c r="K162"/>
    </row>
    <row r="163" spans="2:11" ht="12.75">
      <c r="B163"/>
      <c r="E163"/>
      <c r="G163"/>
      <c r="H163"/>
      <c r="I163"/>
      <c r="J163"/>
      <c r="K163"/>
    </row>
    <row r="164" spans="2:11" ht="12.75">
      <c r="B164"/>
      <c r="E164"/>
      <c r="G164"/>
      <c r="H164"/>
      <c r="I164"/>
      <c r="J164"/>
      <c r="K164"/>
    </row>
    <row r="165" spans="2:11" ht="12.75">
      <c r="B165"/>
      <c r="E165"/>
      <c r="G165"/>
      <c r="H165"/>
      <c r="I165"/>
      <c r="J165"/>
      <c r="K165"/>
    </row>
    <row r="166" spans="2:11" ht="12.75">
      <c r="B166"/>
      <c r="E166"/>
      <c r="G166"/>
      <c r="H166"/>
      <c r="I166"/>
      <c r="J166"/>
      <c r="K166"/>
    </row>
    <row r="167" spans="2:11" ht="12.75">
      <c r="B167"/>
      <c r="E167"/>
      <c r="G167"/>
      <c r="H167"/>
      <c r="I167"/>
      <c r="J167"/>
      <c r="K167"/>
    </row>
    <row r="168" spans="2:11" ht="12.75">
      <c r="B168"/>
      <c r="E168"/>
      <c r="G168"/>
      <c r="H168"/>
      <c r="I168"/>
      <c r="J168"/>
      <c r="K168"/>
    </row>
    <row r="169" spans="2:11" ht="12.75">
      <c r="B169"/>
      <c r="E169"/>
      <c r="G169"/>
      <c r="H169"/>
      <c r="I169"/>
      <c r="J169"/>
      <c r="K169"/>
    </row>
    <row r="170" spans="2:11" ht="12.75">
      <c r="B170"/>
      <c r="E170"/>
      <c r="G170"/>
      <c r="H170"/>
      <c r="I170"/>
      <c r="J170"/>
      <c r="K170"/>
    </row>
    <row r="171" spans="2:11" ht="12.75">
      <c r="B171"/>
      <c r="E171"/>
      <c r="G171"/>
      <c r="H171"/>
      <c r="I171"/>
      <c r="J171"/>
      <c r="K171"/>
    </row>
    <row r="172" spans="2:11" ht="12.75">
      <c r="B172"/>
      <c r="E172"/>
      <c r="G172"/>
      <c r="H172"/>
      <c r="I172"/>
      <c r="J172"/>
      <c r="K172"/>
    </row>
    <row r="173" spans="2:11" ht="12.75">
      <c r="B173"/>
      <c r="E173"/>
      <c r="G173"/>
      <c r="H173"/>
      <c r="I173"/>
      <c r="J173"/>
      <c r="K173"/>
    </row>
    <row r="174" spans="2:11" ht="12.75">
      <c r="B174"/>
      <c r="E174"/>
      <c r="G174"/>
      <c r="H174"/>
      <c r="I174"/>
      <c r="J174"/>
      <c r="K174"/>
    </row>
    <row r="175" spans="2:11" ht="12.75">
      <c r="B175"/>
      <c r="E175"/>
      <c r="G175"/>
      <c r="H175"/>
      <c r="I175"/>
      <c r="J175"/>
      <c r="K175"/>
    </row>
    <row r="176" spans="2:11" ht="12.75">
      <c r="B176"/>
      <c r="E176"/>
      <c r="G176"/>
      <c r="H176"/>
      <c r="I176"/>
      <c r="J176"/>
      <c r="K176"/>
    </row>
    <row r="177" spans="2:11" ht="12.75">
      <c r="B177"/>
      <c r="E177"/>
      <c r="G177"/>
      <c r="H177"/>
      <c r="I177"/>
      <c r="J177"/>
      <c r="K177"/>
    </row>
    <row r="178" spans="2:11" ht="12.75">
      <c r="B178"/>
      <c r="E178"/>
      <c r="G178"/>
      <c r="H178"/>
      <c r="I178"/>
      <c r="J178"/>
      <c r="K178"/>
    </row>
    <row r="179" spans="2:11" ht="12.75">
      <c r="B179"/>
      <c r="E179"/>
      <c r="G179"/>
      <c r="H179"/>
      <c r="I179"/>
      <c r="J179"/>
      <c r="K179"/>
    </row>
    <row r="180" spans="2:11" ht="12.75">
      <c r="B180"/>
      <c r="E180"/>
      <c r="G180"/>
      <c r="H180"/>
      <c r="I180"/>
      <c r="J180"/>
      <c r="K180"/>
    </row>
    <row r="181" spans="2:11" ht="12.75">
      <c r="B181"/>
      <c r="E181"/>
      <c r="G181"/>
      <c r="H181"/>
      <c r="I181"/>
      <c r="J181"/>
      <c r="K181"/>
    </row>
    <row r="182" spans="2:11" ht="12.75">
      <c r="B182"/>
      <c r="E182"/>
      <c r="G182"/>
      <c r="H182"/>
      <c r="I182"/>
      <c r="J182"/>
      <c r="K182"/>
    </row>
    <row r="183" spans="2:11" ht="12.75">
      <c r="B183"/>
      <c r="E183"/>
      <c r="G183"/>
      <c r="H183"/>
      <c r="I183"/>
      <c r="J183"/>
      <c r="K183"/>
    </row>
    <row r="184" spans="2:11" ht="12.75">
      <c r="B184"/>
      <c r="E184"/>
      <c r="G184"/>
      <c r="H184"/>
      <c r="I184"/>
      <c r="J184"/>
      <c r="K184"/>
    </row>
    <row r="185" spans="2:11" ht="12.75">
      <c r="B185"/>
      <c r="E185"/>
      <c r="G185"/>
      <c r="H185"/>
      <c r="I185"/>
      <c r="J185"/>
      <c r="K185"/>
    </row>
    <row r="186" spans="2:11" ht="12.75">
      <c r="B186"/>
      <c r="E186"/>
      <c r="G186"/>
      <c r="H186"/>
      <c r="I186"/>
      <c r="J186"/>
      <c r="K186"/>
    </row>
    <row r="187" spans="2:11" ht="12.75">
      <c r="B187"/>
      <c r="E187"/>
      <c r="G187"/>
      <c r="H187"/>
      <c r="I187"/>
      <c r="J187"/>
      <c r="K187"/>
    </row>
    <row r="188" spans="2:11" ht="12.75">
      <c r="B188"/>
      <c r="E188"/>
      <c r="G188"/>
      <c r="H188"/>
      <c r="I188"/>
      <c r="J188"/>
      <c r="K188"/>
    </row>
    <row r="189" spans="2:11" ht="12.75">
      <c r="B189"/>
      <c r="E189"/>
      <c r="G189"/>
      <c r="H189"/>
      <c r="I189"/>
      <c r="J189"/>
      <c r="K189"/>
    </row>
    <row r="190" spans="2:11" ht="12.75">
      <c r="B190"/>
      <c r="E190"/>
      <c r="G190"/>
      <c r="H190"/>
      <c r="I190"/>
      <c r="J190"/>
      <c r="K190"/>
    </row>
    <row r="191" spans="2:11" ht="12.75">
      <c r="B191"/>
      <c r="E191"/>
      <c r="G191"/>
      <c r="H191"/>
      <c r="I191"/>
      <c r="J191"/>
      <c r="K191"/>
    </row>
    <row r="192" spans="2:11" ht="12.75">
      <c r="B192"/>
      <c r="E192"/>
      <c r="G192"/>
      <c r="H192"/>
      <c r="I192"/>
      <c r="J192"/>
      <c r="K192"/>
    </row>
    <row r="193" spans="2:11" ht="12.75">
      <c r="B193"/>
      <c r="E193"/>
      <c r="G193"/>
      <c r="H193"/>
      <c r="I193"/>
      <c r="J193"/>
      <c r="K193"/>
    </row>
    <row r="194" spans="2:11" ht="12.75">
      <c r="B194"/>
      <c r="E194"/>
      <c r="G194"/>
      <c r="H194"/>
      <c r="I194"/>
      <c r="J194"/>
      <c r="K194"/>
    </row>
    <row r="195" spans="2:11" ht="12.75">
      <c r="B195"/>
      <c r="E195"/>
      <c r="G195"/>
      <c r="H195"/>
      <c r="I195"/>
      <c r="J195"/>
      <c r="K195"/>
    </row>
    <row r="196" spans="2:11" ht="12.75">
      <c r="B196"/>
      <c r="E196"/>
      <c r="G196"/>
      <c r="H196"/>
      <c r="I196"/>
      <c r="J196"/>
      <c r="K196"/>
    </row>
    <row r="197" spans="2:11" ht="12.75">
      <c r="B197"/>
      <c r="E197"/>
      <c r="G197"/>
      <c r="H197"/>
      <c r="I197"/>
      <c r="J197"/>
      <c r="K197"/>
    </row>
    <row r="198" spans="2:11" ht="12.75">
      <c r="B198"/>
      <c r="E198"/>
      <c r="G198"/>
      <c r="H198"/>
      <c r="I198"/>
      <c r="J198"/>
      <c r="K198"/>
    </row>
    <row r="199" spans="2:11" ht="12.75">
      <c r="B199"/>
      <c r="E199"/>
      <c r="G199"/>
      <c r="H199"/>
      <c r="I199"/>
      <c r="J199"/>
      <c r="K199"/>
    </row>
    <row r="200" spans="2:11" ht="12.75">
      <c r="B200"/>
      <c r="E200"/>
      <c r="G200"/>
      <c r="H200"/>
      <c r="I200"/>
      <c r="J200"/>
      <c r="K200"/>
    </row>
    <row r="201" spans="2:11" ht="12.75">
      <c r="B201"/>
      <c r="E201"/>
      <c r="G201"/>
      <c r="H201"/>
      <c r="I201"/>
      <c r="J201"/>
      <c r="K201"/>
    </row>
    <row r="202" spans="2:11" ht="12.75">
      <c r="B202"/>
      <c r="E202"/>
      <c r="G202"/>
      <c r="H202"/>
      <c r="I202"/>
      <c r="J202"/>
      <c r="K202"/>
    </row>
    <row r="203" spans="2:11" ht="12.75">
      <c r="B203"/>
      <c r="E203"/>
      <c r="G203"/>
      <c r="H203"/>
      <c r="I203"/>
      <c r="J203"/>
      <c r="K203"/>
    </row>
    <row r="204" spans="2:11" ht="12.75">
      <c r="B204"/>
      <c r="E204"/>
      <c r="G204"/>
      <c r="H204"/>
      <c r="I204"/>
      <c r="J204"/>
      <c r="K204"/>
    </row>
    <row r="205" spans="2:11" ht="12.75">
      <c r="B205"/>
      <c r="E205"/>
      <c r="G205"/>
      <c r="H205"/>
      <c r="I205"/>
      <c r="J205"/>
      <c r="K205"/>
    </row>
    <row r="206" spans="2:11" ht="12.75">
      <c r="B206"/>
      <c r="E206"/>
      <c r="G206"/>
      <c r="H206"/>
      <c r="I206"/>
      <c r="J206"/>
      <c r="K206"/>
    </row>
    <row r="207" spans="2:11" ht="12.75">
      <c r="B207"/>
      <c r="E207"/>
      <c r="G207"/>
      <c r="H207"/>
      <c r="I207"/>
      <c r="J207"/>
      <c r="K207"/>
    </row>
    <row r="208" spans="2:11" ht="12.75">
      <c r="B208"/>
      <c r="E208"/>
      <c r="G208"/>
      <c r="H208"/>
      <c r="I208"/>
      <c r="J208"/>
      <c r="K208"/>
    </row>
    <row r="209" spans="2:11" ht="12.75">
      <c r="B209"/>
      <c r="E209"/>
      <c r="G209"/>
      <c r="H209"/>
      <c r="I209"/>
      <c r="J209"/>
      <c r="K209"/>
    </row>
    <row r="210" spans="2:11" ht="12.75">
      <c r="B210"/>
      <c r="E210"/>
      <c r="G210"/>
      <c r="H210"/>
      <c r="I210"/>
      <c r="J210"/>
      <c r="K210"/>
    </row>
    <row r="211" spans="2:11" ht="12.75">
      <c r="B211"/>
      <c r="E211"/>
      <c r="G211"/>
      <c r="H211"/>
      <c r="I211"/>
      <c r="J211"/>
      <c r="K211"/>
    </row>
    <row r="212" spans="2:11" ht="12.75">
      <c r="B212"/>
      <c r="E212"/>
      <c r="G212"/>
      <c r="H212"/>
      <c r="I212"/>
      <c r="J212"/>
      <c r="K212"/>
    </row>
    <row r="213" spans="2:11" ht="12.75">
      <c r="B213"/>
      <c r="E213"/>
      <c r="G213"/>
      <c r="H213"/>
      <c r="I213"/>
      <c r="J213"/>
      <c r="K213"/>
    </row>
    <row r="214" spans="2:11" ht="12.75">
      <c r="B214"/>
      <c r="E214"/>
      <c r="G214"/>
      <c r="H214"/>
      <c r="I214"/>
      <c r="J214"/>
      <c r="K214"/>
    </row>
    <row r="215" spans="2:11" ht="12.75">
      <c r="B215"/>
      <c r="E215"/>
      <c r="G215"/>
      <c r="H215"/>
      <c r="I215"/>
      <c r="J215"/>
      <c r="K215"/>
    </row>
    <row r="216" spans="2:11" ht="12.75">
      <c r="B216"/>
      <c r="E216"/>
      <c r="G216"/>
      <c r="H216"/>
      <c r="I216"/>
      <c r="J216"/>
      <c r="K216"/>
    </row>
    <row r="217" spans="2:11" ht="12.75">
      <c r="B217"/>
      <c r="E217"/>
      <c r="G217"/>
      <c r="H217"/>
      <c r="I217"/>
      <c r="J217"/>
      <c r="K217"/>
    </row>
    <row r="218" spans="2:11" ht="12.75">
      <c r="B218"/>
      <c r="E218"/>
      <c r="G218"/>
      <c r="H218"/>
      <c r="I218"/>
      <c r="J218"/>
      <c r="K218"/>
    </row>
    <row r="219" spans="2:11" ht="12.75">
      <c r="B219"/>
      <c r="E219"/>
      <c r="G219"/>
      <c r="H219"/>
      <c r="I219"/>
      <c r="J219"/>
      <c r="K219"/>
    </row>
    <row r="220" spans="2:11" ht="12.75">
      <c r="B220"/>
      <c r="E220"/>
      <c r="G220"/>
      <c r="H220"/>
      <c r="I220"/>
      <c r="J220"/>
      <c r="K220"/>
    </row>
    <row r="221" spans="2:11" ht="12.75">
      <c r="B221"/>
      <c r="E221"/>
      <c r="G221"/>
      <c r="H221"/>
      <c r="I221"/>
      <c r="J221"/>
      <c r="K221"/>
    </row>
    <row r="222" spans="2:11" ht="12.75">
      <c r="B222"/>
      <c r="E222"/>
      <c r="G222"/>
      <c r="H222"/>
      <c r="I222"/>
      <c r="J222"/>
      <c r="K222"/>
    </row>
    <row r="223" spans="2:11" ht="12.75">
      <c r="B223"/>
      <c r="E223"/>
      <c r="G223"/>
      <c r="H223"/>
      <c r="I223"/>
      <c r="J223"/>
      <c r="K223"/>
    </row>
    <row r="224" spans="2:11" ht="12.75">
      <c r="B224"/>
      <c r="E224"/>
      <c r="G224"/>
      <c r="H224"/>
      <c r="I224"/>
      <c r="J224"/>
      <c r="K224"/>
    </row>
    <row r="225" spans="2:11" ht="12.75">
      <c r="B225"/>
      <c r="E225"/>
      <c r="G225"/>
      <c r="H225"/>
      <c r="I225"/>
      <c r="J225"/>
      <c r="K225"/>
    </row>
    <row r="226" spans="2:11" ht="12.75">
      <c r="B226"/>
      <c r="E226"/>
      <c r="G226"/>
      <c r="H226"/>
      <c r="I226"/>
      <c r="J226"/>
      <c r="K226"/>
    </row>
    <row r="227" spans="2:11" ht="12.75">
      <c r="B227"/>
      <c r="E227"/>
      <c r="G227"/>
      <c r="H227"/>
      <c r="I227"/>
      <c r="J227"/>
      <c r="K227"/>
    </row>
    <row r="228" spans="2:11" ht="12.75">
      <c r="B228"/>
      <c r="E228"/>
      <c r="G228"/>
      <c r="H228"/>
      <c r="I228"/>
      <c r="J228"/>
      <c r="K228"/>
    </row>
    <row r="229" spans="2:11" ht="12.75">
      <c r="B229"/>
      <c r="E229"/>
      <c r="G229"/>
      <c r="H229"/>
      <c r="I229"/>
      <c r="J229"/>
      <c r="K229"/>
    </row>
    <row r="230" spans="2:11" ht="12.75">
      <c r="B230"/>
      <c r="E230"/>
      <c r="G230"/>
      <c r="H230"/>
      <c r="I230"/>
      <c r="J230"/>
      <c r="K230"/>
    </row>
    <row r="231" spans="2:11" ht="12.75">
      <c r="B231"/>
      <c r="E231"/>
      <c r="G231"/>
      <c r="H231"/>
      <c r="I231"/>
      <c r="J231"/>
      <c r="K231"/>
    </row>
    <row r="232" spans="2:11" ht="12.75">
      <c r="B232"/>
      <c r="E232"/>
      <c r="G232"/>
      <c r="H232"/>
      <c r="I232"/>
      <c r="J232"/>
      <c r="K232"/>
    </row>
    <row r="233" spans="2:11" ht="12.75">
      <c r="B233"/>
      <c r="E233"/>
      <c r="G233"/>
      <c r="H233"/>
      <c r="I233"/>
      <c r="J233"/>
      <c r="K233"/>
    </row>
    <row r="234" spans="2:11" ht="12.75">
      <c r="B234"/>
      <c r="E234"/>
      <c r="G234"/>
      <c r="H234"/>
      <c r="I234"/>
      <c r="J234"/>
      <c r="K234"/>
    </row>
    <row r="235" spans="2:11" ht="12.75">
      <c r="B235"/>
      <c r="E235"/>
      <c r="G235"/>
      <c r="H235"/>
      <c r="I235"/>
      <c r="J235"/>
      <c r="K235"/>
    </row>
    <row r="236" spans="2:11" ht="12.75">
      <c r="B236"/>
      <c r="E236"/>
      <c r="G236"/>
      <c r="H236"/>
      <c r="I236"/>
      <c r="J236"/>
      <c r="K236"/>
    </row>
    <row r="237" spans="2:11" ht="12.75">
      <c r="B237"/>
      <c r="E237"/>
      <c r="G237"/>
      <c r="H237"/>
      <c r="I237"/>
      <c r="J237"/>
      <c r="K237"/>
    </row>
    <row r="238" spans="2:11" ht="12.75">
      <c r="B238"/>
      <c r="E238"/>
      <c r="G238"/>
      <c r="H238"/>
      <c r="I238"/>
      <c r="J238"/>
      <c r="K238"/>
    </row>
    <row r="239" spans="2:11" ht="12.75">
      <c r="B239"/>
      <c r="E239"/>
      <c r="G239"/>
      <c r="H239"/>
      <c r="I239"/>
      <c r="J239"/>
      <c r="K239"/>
    </row>
    <row r="240" spans="2:11" ht="12.75">
      <c r="B240"/>
      <c r="E240"/>
      <c r="G240"/>
      <c r="H240"/>
      <c r="I240"/>
      <c r="J240"/>
      <c r="K240"/>
    </row>
    <row r="241" spans="2:11" ht="12.75">
      <c r="B241"/>
      <c r="E241"/>
      <c r="G241"/>
      <c r="H241"/>
      <c r="I241"/>
      <c r="J241"/>
      <c r="K241"/>
    </row>
    <row r="242" spans="2:11" ht="12.75">
      <c r="B242"/>
      <c r="E242"/>
      <c r="G242"/>
      <c r="H242"/>
      <c r="I242"/>
      <c r="J242"/>
      <c r="K242"/>
    </row>
    <row r="243" spans="2:11" ht="12.75">
      <c r="B243"/>
      <c r="E243"/>
      <c r="G243"/>
      <c r="H243"/>
      <c r="I243"/>
      <c r="J243"/>
      <c r="K243"/>
    </row>
    <row r="244" spans="2:11" ht="12.75">
      <c r="B244"/>
      <c r="E244"/>
      <c r="G244"/>
      <c r="H244"/>
      <c r="I244"/>
      <c r="J244"/>
      <c r="K244"/>
    </row>
    <row r="245" spans="2:11" ht="12.75">
      <c r="B245"/>
      <c r="E245"/>
      <c r="G245"/>
      <c r="H245"/>
      <c r="I245"/>
      <c r="J245"/>
      <c r="K245"/>
    </row>
    <row r="246" spans="2:11" ht="12.75">
      <c r="B246"/>
      <c r="E246"/>
      <c r="G246"/>
      <c r="H246"/>
      <c r="I246"/>
      <c r="J246"/>
      <c r="K246"/>
    </row>
    <row r="247" spans="2:11" ht="12.75">
      <c r="B247"/>
      <c r="E247"/>
      <c r="G247"/>
      <c r="H247"/>
      <c r="I247"/>
      <c r="J247"/>
      <c r="K247"/>
    </row>
    <row r="248" spans="2:11" ht="12.75">
      <c r="B248"/>
      <c r="E248"/>
      <c r="G248"/>
      <c r="H248"/>
      <c r="I248"/>
      <c r="J248"/>
      <c r="K248"/>
    </row>
    <row r="249" spans="2:11" ht="12.75">
      <c r="B249"/>
      <c r="E249"/>
      <c r="G249"/>
      <c r="H249"/>
      <c r="I249"/>
      <c r="J249"/>
      <c r="K249"/>
    </row>
    <row r="250" spans="2:11" ht="12.75">
      <c r="B250"/>
      <c r="E250"/>
      <c r="G250"/>
      <c r="H250"/>
      <c r="I250"/>
      <c r="J250"/>
      <c r="K250"/>
    </row>
    <row r="251" spans="2:11" ht="12.75">
      <c r="B251"/>
      <c r="E251"/>
      <c r="G251"/>
      <c r="H251"/>
      <c r="I251"/>
      <c r="J251"/>
      <c r="K251"/>
    </row>
    <row r="252" spans="2:11" ht="12.75">
      <c r="B252"/>
      <c r="E252"/>
      <c r="G252"/>
      <c r="H252"/>
      <c r="I252"/>
      <c r="J252"/>
      <c r="K252"/>
    </row>
    <row r="253" spans="2:11" ht="12.75">
      <c r="B253"/>
      <c r="E253"/>
      <c r="G253"/>
      <c r="H253"/>
      <c r="I253"/>
      <c r="J253"/>
      <c r="K253"/>
    </row>
    <row r="254" spans="2:11" ht="12.75">
      <c r="B254"/>
      <c r="E254"/>
      <c r="G254"/>
      <c r="H254"/>
      <c r="I254"/>
      <c r="J254"/>
      <c r="K254"/>
    </row>
    <row r="255" spans="2:11" ht="12.75">
      <c r="B255"/>
      <c r="E255"/>
      <c r="G255"/>
      <c r="H255"/>
      <c r="I255"/>
      <c r="J255"/>
      <c r="K255"/>
    </row>
    <row r="256" spans="2:11" ht="12.75">
      <c r="B256"/>
      <c r="E256"/>
      <c r="G256"/>
      <c r="H256"/>
      <c r="I256"/>
      <c r="J256"/>
      <c r="K256"/>
    </row>
    <row r="257" spans="2:11" ht="12.75">
      <c r="B257"/>
      <c r="E257"/>
      <c r="G257"/>
      <c r="H257"/>
      <c r="I257"/>
      <c r="J257"/>
      <c r="K257"/>
    </row>
    <row r="258" spans="2:11" ht="12.75">
      <c r="B258"/>
      <c r="E258"/>
      <c r="G258"/>
      <c r="H258"/>
      <c r="I258"/>
      <c r="J258"/>
      <c r="K258"/>
    </row>
    <row r="259" spans="2:11" ht="12.75">
      <c r="B259"/>
      <c r="E259"/>
      <c r="G259"/>
      <c r="H259"/>
      <c r="I259"/>
      <c r="J259"/>
      <c r="K259"/>
    </row>
    <row r="260" spans="2:11" ht="12.75">
      <c r="B260"/>
      <c r="E260"/>
      <c r="G260"/>
      <c r="H260"/>
      <c r="I260"/>
      <c r="J260"/>
      <c r="K260"/>
    </row>
    <row r="261" spans="2:11" ht="12.75">
      <c r="B261"/>
      <c r="E261"/>
      <c r="G261"/>
      <c r="H261"/>
      <c r="I261"/>
      <c r="J261"/>
      <c r="K261"/>
    </row>
    <row r="262" spans="2:11" ht="12.75">
      <c r="B262"/>
      <c r="E262"/>
      <c r="G262"/>
      <c r="H262"/>
      <c r="I262"/>
      <c r="J262"/>
      <c r="K262"/>
    </row>
    <row r="263" spans="2:11" ht="12.75">
      <c r="B263"/>
      <c r="E263"/>
      <c r="G263"/>
      <c r="H263"/>
      <c r="I263"/>
      <c r="J263"/>
      <c r="K263"/>
    </row>
    <row r="264" spans="2:11" ht="12.75">
      <c r="B264"/>
      <c r="E264"/>
      <c r="G264"/>
      <c r="H264"/>
      <c r="I264"/>
      <c r="J264"/>
      <c r="K264"/>
    </row>
    <row r="265" spans="2:11" ht="12.75">
      <c r="B265"/>
      <c r="E265"/>
      <c r="G265"/>
      <c r="H265"/>
      <c r="I265"/>
      <c r="J265"/>
      <c r="K265"/>
    </row>
    <row r="266" spans="2:11" ht="12.75">
      <c r="B266"/>
      <c r="E266"/>
      <c r="G266"/>
      <c r="H266"/>
      <c r="I266"/>
      <c r="J266"/>
      <c r="K266"/>
    </row>
    <row r="267" spans="2:11" ht="12.75">
      <c r="B267"/>
      <c r="E267"/>
      <c r="G267"/>
      <c r="H267"/>
      <c r="I267"/>
      <c r="J267"/>
      <c r="K267"/>
    </row>
    <row r="268" spans="2:11" ht="12.75">
      <c r="B268"/>
      <c r="E268"/>
      <c r="G268"/>
      <c r="H268"/>
      <c r="I268"/>
      <c r="J268"/>
      <c r="K268"/>
    </row>
  </sheetData>
  <sheetProtection sheet="1" objects="1" scenarios="1"/>
  <printOptions/>
  <pageMargins left="0.75" right="0.75" top="0.19" bottom="0.17" header="0.17" footer="0.17"/>
  <pageSetup fitToHeight="2" horizontalDpi="300" verticalDpi="300" orientation="landscape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95"/>
  <sheetViews>
    <sheetView workbookViewId="0" topLeftCell="A1">
      <pane ySplit="7" topLeftCell="BM11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57421875" style="0" customWidth="1"/>
    <col min="2" max="2" width="4.7109375" style="0" customWidth="1"/>
    <col min="3" max="3" width="9.00390625" style="73" customWidth="1"/>
    <col min="4" max="4" width="2.7109375" style="2" customWidth="1"/>
    <col min="5" max="5" width="5.140625" style="74" customWidth="1"/>
    <col min="6" max="6" width="4.57421875" style="2" customWidth="1"/>
    <col min="7" max="7" width="11.7109375" style="87" customWidth="1"/>
    <col min="8" max="8" width="10.8515625" style="3" customWidth="1"/>
    <col min="9" max="9" width="9.00390625" style="3" customWidth="1"/>
    <col min="10" max="10" width="13.00390625" style="84" customWidth="1"/>
    <col min="13" max="13" width="3.28125" style="0" customWidth="1"/>
    <col min="14" max="14" width="1.7109375" style="0" customWidth="1"/>
  </cols>
  <sheetData>
    <row r="1" spans="1:14" ht="12.75">
      <c r="A1" s="229" t="s">
        <v>74</v>
      </c>
      <c r="N1" s="147"/>
    </row>
    <row r="2" spans="3:14" ht="15.75">
      <c r="C2" s="7" t="s">
        <v>52</v>
      </c>
      <c r="N2" s="147"/>
    </row>
    <row r="3" spans="9:14" ht="12.75">
      <c r="I3" s="19"/>
      <c r="N3" s="147"/>
    </row>
    <row r="4" spans="3:14" ht="15.75">
      <c r="C4" s="7" t="s">
        <v>54</v>
      </c>
      <c r="I4" s="7"/>
      <c r="L4" s="18"/>
      <c r="N4" s="147"/>
    </row>
    <row r="5" spans="2:14" ht="12.75">
      <c r="B5" s="32"/>
      <c r="D5" s="11" t="s">
        <v>4</v>
      </c>
      <c r="H5" s="70" t="s">
        <v>49</v>
      </c>
      <c r="K5" s="72" t="s">
        <v>59</v>
      </c>
      <c r="L5" s="19"/>
      <c r="N5" s="147"/>
    </row>
    <row r="6" spans="2:14" ht="15.75">
      <c r="B6" s="32"/>
      <c r="C6" s="11" t="s">
        <v>58</v>
      </c>
      <c r="D6" s="73"/>
      <c r="E6" s="75" t="s">
        <v>6</v>
      </c>
      <c r="F6" s="14"/>
      <c r="G6" s="88" t="s">
        <v>2</v>
      </c>
      <c r="H6" s="70" t="s">
        <v>48</v>
      </c>
      <c r="I6" s="15"/>
      <c r="J6" s="85" t="s">
        <v>10</v>
      </c>
      <c r="K6" s="72" t="s">
        <v>60</v>
      </c>
      <c r="L6" s="20"/>
      <c r="N6" s="147"/>
    </row>
    <row r="7" spans="1:14" ht="13.5" thickBot="1">
      <c r="A7" s="140"/>
      <c r="B7" s="140"/>
      <c r="C7" s="186" t="s">
        <v>7</v>
      </c>
      <c r="D7" s="162"/>
      <c r="E7" s="164" t="s">
        <v>8</v>
      </c>
      <c r="F7" s="187"/>
      <c r="G7" s="89" t="s">
        <v>9</v>
      </c>
      <c r="H7" s="228" t="s">
        <v>47</v>
      </c>
      <c r="I7" s="228" t="s">
        <v>46</v>
      </c>
      <c r="J7" s="100" t="s">
        <v>61</v>
      </c>
      <c r="K7" s="230" t="s">
        <v>47</v>
      </c>
      <c r="L7" s="230" t="s">
        <v>46</v>
      </c>
      <c r="N7" s="147"/>
    </row>
    <row r="8" spans="1:61" s="83" customFormat="1" ht="14.25" thickBot="1" thickTop="1">
      <c r="A8" s="140"/>
      <c r="B8" s="140"/>
      <c r="C8" s="162"/>
      <c r="D8" s="163"/>
      <c r="E8" s="164"/>
      <c r="F8" s="185"/>
      <c r="G8" s="166">
        <f>600/4.356</f>
        <v>137.7410468319559</v>
      </c>
      <c r="H8" s="167">
        <f>IF(G8="","",SQRT(10000/(G8))/2/100)</f>
        <v>0.04260281680828159</v>
      </c>
      <c r="I8" s="168">
        <f>IF(G8="","",H8-(1/2/100))</f>
        <v>0.03760281680828159</v>
      </c>
      <c r="J8" s="169">
        <f>IF(G8="","",G8*4.356)</f>
        <v>599.9999999999999</v>
      </c>
      <c r="K8" s="170">
        <f>IF(G8="","",SQRT(43560/(J8))/2/12)</f>
        <v>0.3550234734023466</v>
      </c>
      <c r="L8" s="171">
        <f>IF(G8="","",K8-(1/24))</f>
        <v>0.3133568067356799</v>
      </c>
      <c r="M8" s="172"/>
      <c r="N8" s="1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3:61" s="140" customFormat="1" ht="9.75" customHeight="1" thickBot="1" thickTop="1">
      <c r="C9" s="162"/>
      <c r="D9" s="163"/>
      <c r="E9" s="164"/>
      <c r="F9" s="163"/>
      <c r="G9" s="189"/>
      <c r="H9" s="76"/>
      <c r="I9" s="111"/>
      <c r="J9" s="112"/>
      <c r="K9" s="79"/>
      <c r="L9" s="113"/>
      <c r="N9" s="16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14" ht="14.25" thickBot="1" thickTop="1">
      <c r="A10" s="140"/>
      <c r="B10" s="140"/>
      <c r="C10" s="191">
        <v>2</v>
      </c>
      <c r="D10" s="163"/>
      <c r="E10" s="188">
        <v>1</v>
      </c>
      <c r="F10" s="185"/>
      <c r="G10" s="173">
        <f aca="true" t="shared" si="0" ref="G10:G46">(C10+(E10/4))^2</f>
        <v>5.0625</v>
      </c>
      <c r="H10" s="167">
        <f>IF(C10="","",SQRT(10000/(G10))/2/100)</f>
        <v>0.2222222222222222</v>
      </c>
      <c r="I10" s="168">
        <f>IF(C10="","",H10-(1/2/100))</f>
        <v>0.2172222222222222</v>
      </c>
      <c r="J10" s="169">
        <f>IF(C10="","",G10/4.356)</f>
        <v>1.162190082644628</v>
      </c>
      <c r="K10" s="170">
        <f>IF(C10="","",SQRT(43560/(J10))/2/12)</f>
        <v>8.066666666666666</v>
      </c>
      <c r="L10" s="171">
        <f>IF(C10="","",K10-(1/24))</f>
        <v>8.025</v>
      </c>
      <c r="M10" s="172"/>
      <c r="N10" s="147"/>
    </row>
    <row r="11" spans="6:14" ht="13.5" thickBot="1">
      <c r="F11" s="184"/>
      <c r="G11" s="190"/>
      <c r="H11" s="78"/>
      <c r="I11" s="78"/>
      <c r="K11" s="79"/>
      <c r="L11" s="80"/>
      <c r="N11" s="147"/>
    </row>
    <row r="12" spans="1:14" ht="13.5" thickTop="1">
      <c r="A12" s="174"/>
      <c r="B12" s="174"/>
      <c r="C12" s="175">
        <v>0</v>
      </c>
      <c r="D12" s="176" t="s">
        <v>21</v>
      </c>
      <c r="E12" s="177">
        <v>1</v>
      </c>
      <c r="F12" s="176"/>
      <c r="G12" s="178">
        <f t="shared" si="0"/>
        <v>0.0625</v>
      </c>
      <c r="H12" s="179">
        <f aca="true" t="shared" si="1" ref="H12:H43">IF(C12="","",SQRT(10000/(G12))/2/100)</f>
        <v>2</v>
      </c>
      <c r="I12" s="180">
        <f aca="true" t="shared" si="2" ref="I12:I43">IF(C12="","",H12-(1/2/100))</f>
        <v>1.995</v>
      </c>
      <c r="J12" s="181">
        <f aca="true" t="shared" si="3" ref="J12:J43">G12*4.356</f>
        <v>0.27225</v>
      </c>
      <c r="K12" s="182">
        <f>SQRT(43560/(J12))/2/12</f>
        <v>16.666666666666668</v>
      </c>
      <c r="L12" s="183">
        <f>K12-(1/24)</f>
        <v>16.625</v>
      </c>
      <c r="M12" s="174"/>
      <c r="N12" s="147"/>
    </row>
    <row r="13" spans="3:14" ht="12.75">
      <c r="C13" s="73">
        <f>+C12</f>
        <v>0</v>
      </c>
      <c r="D13" s="2" t="s">
        <v>21</v>
      </c>
      <c r="E13" s="74">
        <v>2</v>
      </c>
      <c r="G13" s="90">
        <f t="shared" si="0"/>
        <v>0.25</v>
      </c>
      <c r="H13" s="76">
        <f t="shared" si="1"/>
        <v>1</v>
      </c>
      <c r="I13" s="77">
        <f t="shared" si="2"/>
        <v>0.995</v>
      </c>
      <c r="J13" s="86">
        <f t="shared" si="3"/>
        <v>1.089</v>
      </c>
      <c r="K13" s="79">
        <f>SQRT(43560/(J13))/2/12</f>
        <v>8.333333333333334</v>
      </c>
      <c r="L13" s="80">
        <f aca="true" t="shared" si="4" ref="L13:L43">K13-(1/24)</f>
        <v>8.291666666666668</v>
      </c>
      <c r="N13" s="147"/>
    </row>
    <row r="14" spans="3:14" ht="12.75">
      <c r="C14" s="73">
        <f>+C13</f>
        <v>0</v>
      </c>
      <c r="D14" s="2" t="s">
        <v>21</v>
      </c>
      <c r="E14" s="74">
        <v>3</v>
      </c>
      <c r="G14" s="90">
        <f t="shared" si="0"/>
        <v>0.5625</v>
      </c>
      <c r="H14" s="76">
        <f t="shared" si="1"/>
        <v>0.6666666666666667</v>
      </c>
      <c r="I14" s="77">
        <f t="shared" si="2"/>
        <v>0.6616666666666667</v>
      </c>
      <c r="J14" s="86">
        <f t="shared" si="3"/>
        <v>2.45025</v>
      </c>
      <c r="K14" s="79">
        <f aca="true" t="shared" si="5" ref="K14:K43">SQRT(43560/(J14))/2/12</f>
        <v>5.555555555555556</v>
      </c>
      <c r="L14" s="80">
        <f t="shared" si="4"/>
        <v>5.513888888888889</v>
      </c>
      <c r="N14" s="147"/>
    </row>
    <row r="15" spans="3:14" ht="12.75">
      <c r="C15" s="11">
        <v>1</v>
      </c>
      <c r="D15" s="2" t="s">
        <v>21</v>
      </c>
      <c r="E15" s="74">
        <v>0</v>
      </c>
      <c r="G15" s="90">
        <f t="shared" si="0"/>
        <v>1</v>
      </c>
      <c r="H15" s="76">
        <f t="shared" si="1"/>
        <v>0.5</v>
      </c>
      <c r="I15" s="77">
        <f t="shared" si="2"/>
        <v>0.495</v>
      </c>
      <c r="J15" s="86">
        <f t="shared" si="3"/>
        <v>4.356</v>
      </c>
      <c r="K15" s="79">
        <f t="shared" si="5"/>
        <v>4.166666666666667</v>
      </c>
      <c r="L15" s="80">
        <f t="shared" si="4"/>
        <v>4.125</v>
      </c>
      <c r="N15" s="147"/>
    </row>
    <row r="16" spans="3:14" ht="12.75">
      <c r="C16" s="73">
        <f>+C15</f>
        <v>1</v>
      </c>
      <c r="D16" s="2" t="s">
        <v>21</v>
      </c>
      <c r="E16" s="74">
        <v>1</v>
      </c>
      <c r="G16" s="90">
        <f t="shared" si="0"/>
        <v>1.5625</v>
      </c>
      <c r="H16" s="76">
        <f t="shared" si="1"/>
        <v>0.4</v>
      </c>
      <c r="I16" s="77">
        <f t="shared" si="2"/>
        <v>0.395</v>
      </c>
      <c r="J16" s="86">
        <f t="shared" si="3"/>
        <v>6.8062499999999995</v>
      </c>
      <c r="K16" s="79">
        <f t="shared" si="5"/>
        <v>3.3333333333333335</v>
      </c>
      <c r="L16" s="80">
        <f t="shared" si="4"/>
        <v>3.291666666666667</v>
      </c>
      <c r="N16" s="147"/>
    </row>
    <row r="17" spans="3:14" ht="12.75">
      <c r="C17" s="73">
        <f>+C16</f>
        <v>1</v>
      </c>
      <c r="D17" s="2" t="s">
        <v>21</v>
      </c>
      <c r="E17" s="74">
        <v>2</v>
      </c>
      <c r="G17" s="90">
        <f t="shared" si="0"/>
        <v>2.25</v>
      </c>
      <c r="H17" s="76">
        <f t="shared" si="1"/>
        <v>0.33333333333333337</v>
      </c>
      <c r="I17" s="77">
        <f t="shared" si="2"/>
        <v>0.32833333333333337</v>
      </c>
      <c r="J17" s="86">
        <f t="shared" si="3"/>
        <v>9.801</v>
      </c>
      <c r="K17" s="79">
        <f t="shared" si="5"/>
        <v>2.777777777777778</v>
      </c>
      <c r="L17" s="80">
        <f t="shared" si="4"/>
        <v>2.7361111111111116</v>
      </c>
      <c r="N17" s="147"/>
    </row>
    <row r="18" spans="3:14" ht="12.75">
      <c r="C18" s="73">
        <f>+C17</f>
        <v>1</v>
      </c>
      <c r="D18" s="2" t="s">
        <v>21</v>
      </c>
      <c r="E18" s="74">
        <v>3</v>
      </c>
      <c r="G18" s="90">
        <f t="shared" si="0"/>
        <v>3.0625</v>
      </c>
      <c r="H18" s="76">
        <f t="shared" si="1"/>
        <v>0.28571428571428575</v>
      </c>
      <c r="I18" s="77">
        <f t="shared" si="2"/>
        <v>0.28071428571428575</v>
      </c>
      <c r="J18" s="86">
        <f t="shared" si="3"/>
        <v>13.34025</v>
      </c>
      <c r="K18" s="79">
        <f t="shared" si="5"/>
        <v>2.380952380952381</v>
      </c>
      <c r="L18" s="80">
        <f t="shared" si="4"/>
        <v>2.3392857142857144</v>
      </c>
      <c r="N18" s="147"/>
    </row>
    <row r="19" spans="3:14" ht="12.75">
      <c r="C19" s="11">
        <v>2</v>
      </c>
      <c r="D19" s="2" t="s">
        <v>21</v>
      </c>
      <c r="E19" s="74">
        <v>0</v>
      </c>
      <c r="G19" s="90">
        <f t="shared" si="0"/>
        <v>4</v>
      </c>
      <c r="H19" s="76">
        <f t="shared" si="1"/>
        <v>0.25</v>
      </c>
      <c r="I19" s="77">
        <f t="shared" si="2"/>
        <v>0.245</v>
      </c>
      <c r="J19" s="86">
        <f t="shared" si="3"/>
        <v>17.424</v>
      </c>
      <c r="K19" s="79">
        <f t="shared" si="5"/>
        <v>2.0833333333333335</v>
      </c>
      <c r="L19" s="80">
        <f t="shared" si="4"/>
        <v>2.041666666666667</v>
      </c>
      <c r="N19" s="147"/>
    </row>
    <row r="20" spans="3:14" ht="12.75">
      <c r="C20" s="73">
        <f>+C19</f>
        <v>2</v>
      </c>
      <c r="D20" s="2" t="s">
        <v>21</v>
      </c>
      <c r="E20" s="74">
        <v>1</v>
      </c>
      <c r="G20" s="90">
        <f t="shared" si="0"/>
        <v>5.0625</v>
      </c>
      <c r="H20" s="76">
        <f t="shared" si="1"/>
        <v>0.2222222222222222</v>
      </c>
      <c r="I20" s="77">
        <f t="shared" si="2"/>
        <v>0.2172222222222222</v>
      </c>
      <c r="J20" s="86">
        <f t="shared" si="3"/>
        <v>22.05225</v>
      </c>
      <c r="K20" s="79">
        <f t="shared" si="5"/>
        <v>1.8518518518518519</v>
      </c>
      <c r="L20" s="80">
        <f t="shared" si="4"/>
        <v>1.8101851851851851</v>
      </c>
      <c r="N20" s="147"/>
    </row>
    <row r="21" spans="3:14" ht="12.75">
      <c r="C21" s="73">
        <f>+C20</f>
        <v>2</v>
      </c>
      <c r="D21" s="2" t="s">
        <v>21</v>
      </c>
      <c r="E21" s="74">
        <v>2</v>
      </c>
      <c r="G21" s="90">
        <f t="shared" si="0"/>
        <v>6.25</v>
      </c>
      <c r="H21" s="76">
        <f t="shared" si="1"/>
        <v>0.2</v>
      </c>
      <c r="I21" s="77">
        <f t="shared" si="2"/>
        <v>0.195</v>
      </c>
      <c r="J21" s="86">
        <f t="shared" si="3"/>
        <v>27.224999999999998</v>
      </c>
      <c r="K21" s="79">
        <f t="shared" si="5"/>
        <v>1.6666666666666667</v>
      </c>
      <c r="L21" s="80">
        <f t="shared" si="4"/>
        <v>1.625</v>
      </c>
      <c r="N21" s="147"/>
    </row>
    <row r="22" spans="3:14" ht="12.75">
      <c r="C22" s="73">
        <f>+C21</f>
        <v>2</v>
      </c>
      <c r="D22" s="2" t="s">
        <v>21</v>
      </c>
      <c r="E22" s="74">
        <v>3</v>
      </c>
      <c r="G22" s="90">
        <f t="shared" si="0"/>
        <v>7.5625</v>
      </c>
      <c r="H22" s="76">
        <f t="shared" si="1"/>
        <v>0.18181818181818182</v>
      </c>
      <c r="I22" s="77">
        <f t="shared" si="2"/>
        <v>0.17681818181818182</v>
      </c>
      <c r="J22" s="86">
        <f t="shared" si="3"/>
        <v>32.94225</v>
      </c>
      <c r="K22" s="79">
        <f t="shared" si="5"/>
        <v>1.515151515151515</v>
      </c>
      <c r="L22" s="80">
        <f t="shared" si="4"/>
        <v>1.4734848484848482</v>
      </c>
      <c r="N22" s="147"/>
    </row>
    <row r="23" spans="3:14" ht="12.75">
      <c r="C23" s="11">
        <v>3</v>
      </c>
      <c r="D23" s="2" t="s">
        <v>21</v>
      </c>
      <c r="E23" s="74">
        <v>0</v>
      </c>
      <c r="G23" s="90">
        <f t="shared" si="0"/>
        <v>9</v>
      </c>
      <c r="H23" s="76">
        <f t="shared" si="1"/>
        <v>0.16666666666666669</v>
      </c>
      <c r="I23" s="77">
        <f t="shared" si="2"/>
        <v>0.16166666666666668</v>
      </c>
      <c r="J23" s="86">
        <f t="shared" si="3"/>
        <v>39.204</v>
      </c>
      <c r="K23" s="79">
        <f t="shared" si="5"/>
        <v>1.388888888888889</v>
      </c>
      <c r="L23" s="80">
        <f t="shared" si="4"/>
        <v>1.3472222222222223</v>
      </c>
      <c r="N23" s="147"/>
    </row>
    <row r="24" spans="3:14" ht="12.75">
      <c r="C24" s="73">
        <f>+C23</f>
        <v>3</v>
      </c>
      <c r="D24" s="2" t="s">
        <v>21</v>
      </c>
      <c r="E24" s="74">
        <v>1</v>
      </c>
      <c r="G24" s="90">
        <f t="shared" si="0"/>
        <v>10.5625</v>
      </c>
      <c r="H24" s="76">
        <f t="shared" si="1"/>
        <v>0.15384615384615385</v>
      </c>
      <c r="I24" s="77">
        <f t="shared" si="2"/>
        <v>0.14884615384615385</v>
      </c>
      <c r="J24" s="86">
        <f t="shared" si="3"/>
        <v>46.01025</v>
      </c>
      <c r="K24" s="79">
        <f t="shared" si="5"/>
        <v>1.2820512820512822</v>
      </c>
      <c r="L24" s="80">
        <f t="shared" si="4"/>
        <v>1.2403846153846154</v>
      </c>
      <c r="N24" s="147"/>
    </row>
    <row r="25" spans="3:14" ht="12.75">
      <c r="C25" s="73">
        <f>+C24</f>
        <v>3</v>
      </c>
      <c r="D25" s="2" t="s">
        <v>21</v>
      </c>
      <c r="E25" s="74">
        <v>2</v>
      </c>
      <c r="G25" s="90">
        <f t="shared" si="0"/>
        <v>12.25</v>
      </c>
      <c r="H25" s="76">
        <f t="shared" si="1"/>
        <v>0.14285714285714288</v>
      </c>
      <c r="I25" s="77">
        <f t="shared" si="2"/>
        <v>0.13785714285714287</v>
      </c>
      <c r="J25" s="86">
        <f t="shared" si="3"/>
        <v>53.361</v>
      </c>
      <c r="K25" s="79">
        <f t="shared" si="5"/>
        <v>1.1904761904761905</v>
      </c>
      <c r="L25" s="80">
        <f t="shared" si="4"/>
        <v>1.1488095238095237</v>
      </c>
      <c r="N25" s="147"/>
    </row>
    <row r="26" spans="3:14" ht="12.75">
      <c r="C26" s="73">
        <f>+C25</f>
        <v>3</v>
      </c>
      <c r="D26" s="2" t="s">
        <v>21</v>
      </c>
      <c r="E26" s="74">
        <v>3</v>
      </c>
      <c r="G26" s="90">
        <f t="shared" si="0"/>
        <v>14.0625</v>
      </c>
      <c r="H26" s="76">
        <f t="shared" si="1"/>
        <v>0.13333333333333333</v>
      </c>
      <c r="I26" s="77">
        <f t="shared" si="2"/>
        <v>0.12833333333333333</v>
      </c>
      <c r="J26" s="86">
        <f t="shared" si="3"/>
        <v>61.25625</v>
      </c>
      <c r="K26" s="79">
        <f t="shared" si="5"/>
        <v>1.1111111111111112</v>
      </c>
      <c r="L26" s="80">
        <f t="shared" si="4"/>
        <v>1.0694444444444444</v>
      </c>
      <c r="N26" s="147"/>
    </row>
    <row r="27" spans="3:14" ht="12.75">
      <c r="C27" s="11">
        <v>4</v>
      </c>
      <c r="D27" s="2" t="s">
        <v>21</v>
      </c>
      <c r="E27" s="74">
        <v>0</v>
      </c>
      <c r="G27" s="90">
        <f t="shared" si="0"/>
        <v>16</v>
      </c>
      <c r="H27" s="76">
        <f t="shared" si="1"/>
        <v>0.125</v>
      </c>
      <c r="I27" s="77">
        <f t="shared" si="2"/>
        <v>0.12</v>
      </c>
      <c r="J27" s="86">
        <f t="shared" si="3"/>
        <v>69.696</v>
      </c>
      <c r="K27" s="79">
        <f t="shared" si="5"/>
        <v>1.0416666666666667</v>
      </c>
      <c r="L27" s="80">
        <f t="shared" si="4"/>
        <v>1</v>
      </c>
      <c r="N27" s="147"/>
    </row>
    <row r="28" spans="3:14" ht="12.75">
      <c r="C28" s="73">
        <f>+C27</f>
        <v>4</v>
      </c>
      <c r="D28" s="2" t="s">
        <v>21</v>
      </c>
      <c r="E28" s="74">
        <v>1</v>
      </c>
      <c r="G28" s="90">
        <f t="shared" si="0"/>
        <v>18.0625</v>
      </c>
      <c r="H28" s="76">
        <f t="shared" si="1"/>
        <v>0.11764705882352942</v>
      </c>
      <c r="I28" s="77">
        <f t="shared" si="2"/>
        <v>0.11264705882352942</v>
      </c>
      <c r="J28" s="86">
        <f t="shared" si="3"/>
        <v>78.68025</v>
      </c>
      <c r="K28" s="79">
        <f t="shared" si="5"/>
        <v>0.9803921568627452</v>
      </c>
      <c r="L28" s="80">
        <f t="shared" si="4"/>
        <v>0.9387254901960785</v>
      </c>
      <c r="N28" s="147"/>
    </row>
    <row r="29" spans="3:14" ht="12.75">
      <c r="C29" s="73">
        <f>+C28</f>
        <v>4</v>
      </c>
      <c r="D29" s="2" t="s">
        <v>21</v>
      </c>
      <c r="E29" s="74">
        <v>2</v>
      </c>
      <c r="G29" s="90">
        <f t="shared" si="0"/>
        <v>20.25</v>
      </c>
      <c r="H29" s="76">
        <f t="shared" si="1"/>
        <v>0.1111111111111111</v>
      </c>
      <c r="I29" s="77">
        <f t="shared" si="2"/>
        <v>0.1061111111111111</v>
      </c>
      <c r="J29" s="86">
        <f t="shared" si="3"/>
        <v>88.209</v>
      </c>
      <c r="K29" s="79">
        <f t="shared" si="5"/>
        <v>0.9259259259259259</v>
      </c>
      <c r="L29" s="80">
        <f t="shared" si="4"/>
        <v>0.8842592592592593</v>
      </c>
      <c r="N29" s="147"/>
    </row>
    <row r="30" spans="3:14" ht="12.75">
      <c r="C30" s="73">
        <f>+C29</f>
        <v>4</v>
      </c>
      <c r="D30" s="2" t="s">
        <v>21</v>
      </c>
      <c r="E30" s="74">
        <v>3</v>
      </c>
      <c r="G30" s="90">
        <f t="shared" si="0"/>
        <v>22.5625</v>
      </c>
      <c r="H30" s="76">
        <f t="shared" si="1"/>
        <v>0.10526315789473684</v>
      </c>
      <c r="I30" s="77">
        <f t="shared" si="2"/>
        <v>0.10026315789473683</v>
      </c>
      <c r="J30" s="86">
        <f t="shared" si="3"/>
        <v>98.28224999999999</v>
      </c>
      <c r="K30" s="79">
        <f t="shared" si="5"/>
        <v>0.8771929824561404</v>
      </c>
      <c r="L30" s="80">
        <f t="shared" si="4"/>
        <v>0.8355263157894738</v>
      </c>
      <c r="N30" s="147"/>
    </row>
    <row r="31" spans="3:14" ht="12.75">
      <c r="C31" s="11">
        <v>5</v>
      </c>
      <c r="D31" s="2" t="s">
        <v>21</v>
      </c>
      <c r="E31" s="74">
        <v>1</v>
      </c>
      <c r="G31" s="90">
        <f t="shared" si="0"/>
        <v>27.5625</v>
      </c>
      <c r="H31" s="76">
        <f t="shared" si="1"/>
        <v>0.09523809523809523</v>
      </c>
      <c r="I31" s="77">
        <f t="shared" si="2"/>
        <v>0.09023809523809523</v>
      </c>
      <c r="J31" s="86">
        <f t="shared" si="3"/>
        <v>120.06224999999999</v>
      </c>
      <c r="K31" s="79">
        <f t="shared" si="5"/>
        <v>0.7936507936507936</v>
      </c>
      <c r="L31" s="80">
        <f t="shared" si="4"/>
        <v>0.751984126984127</v>
      </c>
      <c r="N31" s="147"/>
    </row>
    <row r="32" spans="3:14" ht="12.75">
      <c r="C32" s="73">
        <f>+C31</f>
        <v>5</v>
      </c>
      <c r="D32" s="2" t="s">
        <v>21</v>
      </c>
      <c r="E32" s="74">
        <v>2</v>
      </c>
      <c r="G32" s="90">
        <f t="shared" si="0"/>
        <v>30.25</v>
      </c>
      <c r="H32" s="76">
        <f t="shared" si="1"/>
        <v>0.09090909090909091</v>
      </c>
      <c r="I32" s="77">
        <f t="shared" si="2"/>
        <v>0.08590909090909091</v>
      </c>
      <c r="J32" s="86">
        <f t="shared" si="3"/>
        <v>131.769</v>
      </c>
      <c r="K32" s="79">
        <f t="shared" si="5"/>
        <v>0.7575757575757575</v>
      </c>
      <c r="L32" s="80">
        <f t="shared" si="4"/>
        <v>0.7159090909090908</v>
      </c>
      <c r="N32" s="147"/>
    </row>
    <row r="33" spans="3:14" ht="12.75">
      <c r="C33" s="73">
        <f>+C32</f>
        <v>5</v>
      </c>
      <c r="D33" s="2" t="s">
        <v>21</v>
      </c>
      <c r="E33" s="74">
        <v>3</v>
      </c>
      <c r="G33" s="90">
        <f t="shared" si="0"/>
        <v>33.0625</v>
      </c>
      <c r="H33" s="76">
        <f t="shared" si="1"/>
        <v>0.08695652173913043</v>
      </c>
      <c r="I33" s="77">
        <f t="shared" si="2"/>
        <v>0.08195652173913043</v>
      </c>
      <c r="J33" s="86">
        <f t="shared" si="3"/>
        <v>144.02025</v>
      </c>
      <c r="K33" s="79">
        <f t="shared" si="5"/>
        <v>0.7246376811594203</v>
      </c>
      <c r="L33" s="80">
        <f t="shared" si="4"/>
        <v>0.6829710144927537</v>
      </c>
      <c r="N33" s="147"/>
    </row>
    <row r="34" spans="2:14" ht="12.75">
      <c r="B34" s="21" t="s">
        <v>50</v>
      </c>
      <c r="C34" s="73">
        <f>+C33</f>
        <v>5</v>
      </c>
      <c r="D34" s="2" t="s">
        <v>21</v>
      </c>
      <c r="E34" s="74">
        <v>4</v>
      </c>
      <c r="G34" s="90">
        <f t="shared" si="0"/>
        <v>36</v>
      </c>
      <c r="H34" s="76">
        <f t="shared" si="1"/>
        <v>0.08333333333333334</v>
      </c>
      <c r="I34" s="77">
        <f t="shared" si="2"/>
        <v>0.07833333333333334</v>
      </c>
      <c r="J34" s="86">
        <f t="shared" si="3"/>
        <v>156.816</v>
      </c>
      <c r="K34" s="79">
        <f t="shared" si="5"/>
        <v>0.6944444444444445</v>
      </c>
      <c r="L34" s="80">
        <f t="shared" si="4"/>
        <v>0.6527777777777779</v>
      </c>
      <c r="N34" s="147"/>
    </row>
    <row r="35" spans="3:14" ht="12.75">
      <c r="C35" s="11">
        <v>7</v>
      </c>
      <c r="D35" s="2" t="s">
        <v>21</v>
      </c>
      <c r="E35" s="74">
        <v>0</v>
      </c>
      <c r="G35" s="90">
        <f t="shared" si="0"/>
        <v>49</v>
      </c>
      <c r="H35" s="76">
        <f t="shared" si="1"/>
        <v>0.07142857142857144</v>
      </c>
      <c r="I35" s="77">
        <f t="shared" si="2"/>
        <v>0.06642857142857143</v>
      </c>
      <c r="J35" s="86">
        <f t="shared" si="3"/>
        <v>213.444</v>
      </c>
      <c r="K35" s="79">
        <f t="shared" si="5"/>
        <v>0.5952380952380952</v>
      </c>
      <c r="L35" s="80">
        <f t="shared" si="4"/>
        <v>0.5535714285714286</v>
      </c>
      <c r="N35" s="147"/>
    </row>
    <row r="36" spans="3:14" ht="12.75">
      <c r="C36" s="73">
        <f>+C35</f>
        <v>7</v>
      </c>
      <c r="D36" s="2" t="s">
        <v>21</v>
      </c>
      <c r="E36" s="74">
        <v>1</v>
      </c>
      <c r="G36" s="90">
        <f t="shared" si="0"/>
        <v>52.5625</v>
      </c>
      <c r="H36" s="76">
        <f t="shared" si="1"/>
        <v>0.06896551724137931</v>
      </c>
      <c r="I36" s="77">
        <f t="shared" si="2"/>
        <v>0.0639655172413793</v>
      </c>
      <c r="J36" s="86">
        <f t="shared" si="3"/>
        <v>228.96224999999998</v>
      </c>
      <c r="K36" s="79">
        <f t="shared" si="5"/>
        <v>0.574712643678161</v>
      </c>
      <c r="L36" s="80">
        <f t="shared" si="4"/>
        <v>0.5330459770114944</v>
      </c>
      <c r="N36" s="147"/>
    </row>
    <row r="37" spans="3:14" ht="12.75">
      <c r="C37" s="73">
        <f>+C36</f>
        <v>7</v>
      </c>
      <c r="D37" s="2" t="s">
        <v>21</v>
      </c>
      <c r="E37" s="74">
        <v>2</v>
      </c>
      <c r="G37" s="90">
        <f t="shared" si="0"/>
        <v>56.25</v>
      </c>
      <c r="H37" s="76">
        <f t="shared" si="1"/>
        <v>0.06666666666666667</v>
      </c>
      <c r="I37" s="77">
        <f t="shared" si="2"/>
        <v>0.06166666666666667</v>
      </c>
      <c r="J37" s="86">
        <f t="shared" si="3"/>
        <v>245.025</v>
      </c>
      <c r="K37" s="79">
        <f t="shared" si="5"/>
        <v>0.5555555555555556</v>
      </c>
      <c r="L37" s="80">
        <f t="shared" si="4"/>
        <v>0.513888888888889</v>
      </c>
      <c r="N37" s="147"/>
    </row>
    <row r="38" spans="3:14" ht="12.75">
      <c r="C38" s="73">
        <f>+C37</f>
        <v>7</v>
      </c>
      <c r="D38" s="2" t="s">
        <v>21</v>
      </c>
      <c r="E38" s="74">
        <v>3</v>
      </c>
      <c r="G38" s="90">
        <f t="shared" si="0"/>
        <v>60.0625</v>
      </c>
      <c r="H38" s="76">
        <f t="shared" si="1"/>
        <v>0.06451612903225806</v>
      </c>
      <c r="I38" s="77">
        <f t="shared" si="2"/>
        <v>0.059516129032258065</v>
      </c>
      <c r="J38" s="86">
        <f t="shared" si="3"/>
        <v>261.63225</v>
      </c>
      <c r="K38" s="79">
        <f t="shared" si="5"/>
        <v>0.5376344086021505</v>
      </c>
      <c r="L38" s="80">
        <f t="shared" si="4"/>
        <v>0.4959677419354838</v>
      </c>
      <c r="N38" s="147"/>
    </row>
    <row r="39" spans="3:14" ht="12.75">
      <c r="C39" s="11">
        <v>8</v>
      </c>
      <c r="D39" s="2" t="s">
        <v>21</v>
      </c>
      <c r="E39" s="74">
        <v>0</v>
      </c>
      <c r="G39" s="90">
        <f t="shared" si="0"/>
        <v>64</v>
      </c>
      <c r="H39" s="76">
        <f t="shared" si="1"/>
        <v>0.0625</v>
      </c>
      <c r="I39" s="77">
        <f t="shared" si="2"/>
        <v>0.0575</v>
      </c>
      <c r="J39" s="86">
        <f t="shared" si="3"/>
        <v>278.784</v>
      </c>
      <c r="K39" s="79">
        <f t="shared" si="5"/>
        <v>0.5208333333333334</v>
      </c>
      <c r="L39" s="80">
        <f t="shared" si="4"/>
        <v>0.4791666666666667</v>
      </c>
      <c r="N39" s="147"/>
    </row>
    <row r="40" spans="3:14" ht="12.75">
      <c r="C40" s="73">
        <f>+C39</f>
        <v>8</v>
      </c>
      <c r="D40" s="2" t="s">
        <v>21</v>
      </c>
      <c r="E40" s="74">
        <v>1</v>
      </c>
      <c r="G40" s="90">
        <f t="shared" si="0"/>
        <v>68.0625</v>
      </c>
      <c r="H40" s="76">
        <f t="shared" si="1"/>
        <v>0.06060606060606061</v>
      </c>
      <c r="I40" s="77">
        <f t="shared" si="2"/>
        <v>0.05560606060606061</v>
      </c>
      <c r="J40" s="86">
        <f t="shared" si="3"/>
        <v>296.48025</v>
      </c>
      <c r="K40" s="79">
        <f t="shared" si="5"/>
        <v>0.5050505050505051</v>
      </c>
      <c r="L40" s="80">
        <f t="shared" si="4"/>
        <v>0.4633838383838384</v>
      </c>
      <c r="N40" s="147"/>
    </row>
    <row r="41" spans="3:14" ht="12.75">
      <c r="C41" s="73">
        <f>+C40</f>
        <v>8</v>
      </c>
      <c r="D41" s="2" t="s">
        <v>21</v>
      </c>
      <c r="E41" s="74">
        <v>2</v>
      </c>
      <c r="G41" s="90">
        <f t="shared" si="0"/>
        <v>72.25</v>
      </c>
      <c r="H41" s="76">
        <f t="shared" si="1"/>
        <v>0.05882352941176471</v>
      </c>
      <c r="I41" s="77">
        <f t="shared" si="2"/>
        <v>0.053823529411764715</v>
      </c>
      <c r="J41" s="86">
        <f t="shared" si="3"/>
        <v>314.721</v>
      </c>
      <c r="K41" s="79">
        <f t="shared" si="5"/>
        <v>0.4901960784313726</v>
      </c>
      <c r="L41" s="80">
        <f t="shared" si="4"/>
        <v>0.4485294117647059</v>
      </c>
      <c r="N41" s="147"/>
    </row>
    <row r="42" spans="3:14" ht="12.75">
      <c r="C42" s="73">
        <f>+C41</f>
        <v>8</v>
      </c>
      <c r="D42" s="2" t="s">
        <v>21</v>
      </c>
      <c r="E42" s="74">
        <v>3</v>
      </c>
      <c r="G42" s="90">
        <f t="shared" si="0"/>
        <v>76.5625</v>
      </c>
      <c r="H42" s="76">
        <f t="shared" si="1"/>
        <v>0.05714285714285714</v>
      </c>
      <c r="I42" s="77">
        <f t="shared" si="2"/>
        <v>0.052142857142857144</v>
      </c>
      <c r="J42" s="86">
        <f t="shared" si="3"/>
        <v>333.50624999999997</v>
      </c>
      <c r="K42" s="79">
        <f t="shared" si="5"/>
        <v>0.4761904761904762</v>
      </c>
      <c r="L42" s="80">
        <f t="shared" si="4"/>
        <v>0.43452380952380953</v>
      </c>
      <c r="N42" s="147"/>
    </row>
    <row r="43" spans="2:14" ht="12.75">
      <c r="B43" t="s">
        <v>55</v>
      </c>
      <c r="C43" s="73">
        <f>+C42</f>
        <v>8</v>
      </c>
      <c r="D43" s="2" t="s">
        <v>21</v>
      </c>
      <c r="E43" s="74">
        <v>4</v>
      </c>
      <c r="G43" s="90">
        <f t="shared" si="0"/>
        <v>81</v>
      </c>
      <c r="H43" s="76">
        <f t="shared" si="1"/>
        <v>0.05555555555555555</v>
      </c>
      <c r="I43" s="77">
        <f t="shared" si="2"/>
        <v>0.050555555555555555</v>
      </c>
      <c r="J43" s="86">
        <f t="shared" si="3"/>
        <v>352.836</v>
      </c>
      <c r="K43" s="79">
        <f t="shared" si="5"/>
        <v>0.46296296296296297</v>
      </c>
      <c r="L43" s="80">
        <f t="shared" si="4"/>
        <v>0.4212962962962963</v>
      </c>
      <c r="N43" s="147"/>
    </row>
    <row r="44" spans="3:14" ht="12.75">
      <c r="C44" s="11"/>
      <c r="G44" s="90"/>
      <c r="H44" s="78"/>
      <c r="I44" s="78"/>
      <c r="J44" s="86"/>
      <c r="K44" s="81"/>
      <c r="L44" s="81"/>
      <c r="N44" s="147"/>
    </row>
    <row r="45" spans="2:14" ht="12.75">
      <c r="B45" s="22" t="s">
        <v>56</v>
      </c>
      <c r="G45" s="90"/>
      <c r="H45" s="78"/>
      <c r="I45" s="78"/>
      <c r="J45" s="86"/>
      <c r="K45" s="81"/>
      <c r="L45" s="81"/>
      <c r="N45" s="147"/>
    </row>
    <row r="46" spans="2:14" ht="12.75">
      <c r="B46" s="22" t="s">
        <v>57</v>
      </c>
      <c r="C46" s="71">
        <f>SQRT(3)+9</f>
        <v>10.732050807568877</v>
      </c>
      <c r="D46" s="2" t="s">
        <v>11</v>
      </c>
      <c r="E46" s="97"/>
      <c r="G46" s="90">
        <f t="shared" si="0"/>
        <v>115.17691453623978</v>
      </c>
      <c r="H46" s="76">
        <f>IF(C46="","",SQRT(10000/(G46))/2/100)</f>
        <v>0.046589417900199506</v>
      </c>
      <c r="I46" s="77">
        <f>IF(C46="","",H46-(1/2/100))</f>
        <v>0.04158941790019951</v>
      </c>
      <c r="J46" s="86">
        <f>G46*4.356</f>
        <v>501.71063971986047</v>
      </c>
      <c r="K46" s="79">
        <f>SQRT(43560/(J46))/2/12</f>
        <v>0.3882451491683292</v>
      </c>
      <c r="L46" s="80">
        <f>K46-(1/24)</f>
        <v>0.3465784825016625</v>
      </c>
      <c r="N46" s="147"/>
    </row>
    <row r="47" spans="8:14" ht="12.75">
      <c r="H47" s="78"/>
      <c r="I47" s="78"/>
      <c r="J47" s="86"/>
      <c r="K47" s="81"/>
      <c r="L47" s="81"/>
      <c r="N47" s="147"/>
    </row>
    <row r="48" spans="1:14" ht="9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3:10" ht="12.75">
      <c r="C49"/>
      <c r="D49"/>
      <c r="E49"/>
      <c r="F49"/>
      <c r="G49"/>
      <c r="H49"/>
      <c r="I49"/>
      <c r="J49"/>
    </row>
    <row r="50" spans="3:10" ht="12.75">
      <c r="C50"/>
      <c r="D50"/>
      <c r="E50"/>
      <c r="F50"/>
      <c r="G50"/>
      <c r="H50"/>
      <c r="I50"/>
      <c r="J50"/>
    </row>
    <row r="51" spans="3:10" ht="12.75">
      <c r="C51"/>
      <c r="D51"/>
      <c r="E51"/>
      <c r="F51"/>
      <c r="G51"/>
      <c r="H51"/>
      <c r="I51"/>
      <c r="J51"/>
    </row>
    <row r="52" spans="3:10" ht="12.75">
      <c r="C52"/>
      <c r="D52"/>
      <c r="E52"/>
      <c r="F52"/>
      <c r="G52"/>
      <c r="H52"/>
      <c r="I52"/>
      <c r="J52"/>
    </row>
    <row r="53" spans="3:10" ht="12.75">
      <c r="C53"/>
      <c r="D53"/>
      <c r="E53"/>
      <c r="F53"/>
      <c r="G53"/>
      <c r="H53"/>
      <c r="I53"/>
      <c r="J53"/>
    </row>
    <row r="54" spans="3:10" ht="12.75">
      <c r="C54"/>
      <c r="D54"/>
      <c r="E54"/>
      <c r="F54"/>
      <c r="G54"/>
      <c r="H54"/>
      <c r="I54"/>
      <c r="J54"/>
    </row>
    <row r="55" spans="3:10" ht="12.75">
      <c r="C55"/>
      <c r="D55"/>
      <c r="E55"/>
      <c r="F55"/>
      <c r="G55"/>
      <c r="H55"/>
      <c r="I55"/>
      <c r="J55"/>
    </row>
    <row r="56" spans="3:10" ht="12.75">
      <c r="C56"/>
      <c r="D56"/>
      <c r="E56"/>
      <c r="F56"/>
      <c r="G56"/>
      <c r="H56"/>
      <c r="I56"/>
      <c r="J56"/>
    </row>
    <row r="57" spans="3:10" ht="12.75">
      <c r="C57"/>
      <c r="D57"/>
      <c r="E57"/>
      <c r="F57"/>
      <c r="G57"/>
      <c r="H57"/>
      <c r="I57"/>
      <c r="J57"/>
    </row>
    <row r="58" spans="3:10" ht="12.75">
      <c r="C58"/>
      <c r="D58"/>
      <c r="E58"/>
      <c r="F58"/>
      <c r="G58"/>
      <c r="H58"/>
      <c r="I58"/>
      <c r="J58"/>
    </row>
    <row r="59" spans="3:10" ht="12.75">
      <c r="C59"/>
      <c r="D59"/>
      <c r="E59"/>
      <c r="F59"/>
      <c r="G59"/>
      <c r="H59"/>
      <c r="I59"/>
      <c r="J59"/>
    </row>
    <row r="60" spans="3:10" ht="12.75">
      <c r="C60"/>
      <c r="D60"/>
      <c r="E60"/>
      <c r="F60"/>
      <c r="G60"/>
      <c r="H60"/>
      <c r="I60"/>
      <c r="J60"/>
    </row>
    <row r="61" spans="3:10" ht="12.75">
      <c r="C61"/>
      <c r="D61"/>
      <c r="E61"/>
      <c r="F61"/>
      <c r="G61"/>
      <c r="H61"/>
      <c r="I61"/>
      <c r="J61"/>
    </row>
    <row r="62" spans="3:10" ht="12.75">
      <c r="C62"/>
      <c r="D62"/>
      <c r="E62"/>
      <c r="F62"/>
      <c r="G62"/>
      <c r="H62"/>
      <c r="I62"/>
      <c r="J62"/>
    </row>
    <row r="63" spans="3:10" ht="12.75">
      <c r="C63"/>
      <c r="D63"/>
      <c r="E63"/>
      <c r="F63"/>
      <c r="G63"/>
      <c r="H63"/>
      <c r="I63"/>
      <c r="J63"/>
    </row>
    <row r="64" spans="3:10" ht="12.75">
      <c r="C64"/>
      <c r="D64"/>
      <c r="E64"/>
      <c r="F64"/>
      <c r="G64"/>
      <c r="H64"/>
      <c r="I64"/>
      <c r="J64"/>
    </row>
    <row r="65" spans="3:10" ht="12.75">
      <c r="C65"/>
      <c r="D65"/>
      <c r="E65"/>
      <c r="F65"/>
      <c r="G65"/>
      <c r="H65"/>
      <c r="I65"/>
      <c r="J65"/>
    </row>
    <row r="66" spans="3:10" ht="12.75">
      <c r="C66"/>
      <c r="D66"/>
      <c r="E66"/>
      <c r="F66"/>
      <c r="G66"/>
      <c r="H66"/>
      <c r="I66"/>
      <c r="J66"/>
    </row>
    <row r="67" spans="3:10" ht="12.75">
      <c r="C67"/>
      <c r="D67"/>
      <c r="E67"/>
      <c r="F67"/>
      <c r="G67"/>
      <c r="H67"/>
      <c r="I67"/>
      <c r="J67"/>
    </row>
    <row r="68" spans="3:10" ht="12.75">
      <c r="C68"/>
      <c r="D68"/>
      <c r="E68"/>
      <c r="F68"/>
      <c r="G68"/>
      <c r="H68"/>
      <c r="I68"/>
      <c r="J68"/>
    </row>
    <row r="69" spans="3:10" ht="12.75">
      <c r="C69"/>
      <c r="D69"/>
      <c r="E69"/>
      <c r="F69"/>
      <c r="G69"/>
      <c r="H69"/>
      <c r="I69"/>
      <c r="J69"/>
    </row>
    <row r="70" spans="3:10" ht="12.75">
      <c r="C70"/>
      <c r="D70"/>
      <c r="E70"/>
      <c r="F70"/>
      <c r="G70"/>
      <c r="H70"/>
      <c r="I70"/>
      <c r="J70"/>
    </row>
    <row r="71" spans="3:10" ht="12.75">
      <c r="C71"/>
      <c r="D71"/>
      <c r="E71"/>
      <c r="F71"/>
      <c r="G71"/>
      <c r="H71"/>
      <c r="I71"/>
      <c r="J71"/>
    </row>
    <row r="72" spans="3:10" ht="12.75">
      <c r="C72"/>
      <c r="D72"/>
      <c r="E72"/>
      <c r="F72"/>
      <c r="G72"/>
      <c r="H72"/>
      <c r="I72"/>
      <c r="J72"/>
    </row>
    <row r="73" spans="3:10" ht="12.75">
      <c r="C73"/>
      <c r="D73"/>
      <c r="E73"/>
      <c r="F73"/>
      <c r="G73"/>
      <c r="H73"/>
      <c r="I73"/>
      <c r="J73"/>
    </row>
    <row r="74" spans="3:10" ht="12.75">
      <c r="C74"/>
      <c r="D74"/>
      <c r="E74"/>
      <c r="F74"/>
      <c r="G74"/>
      <c r="H74"/>
      <c r="I74"/>
      <c r="J74"/>
    </row>
    <row r="75" spans="3:10" ht="12.75">
      <c r="C75"/>
      <c r="D75"/>
      <c r="E75"/>
      <c r="F75"/>
      <c r="G75"/>
      <c r="H75"/>
      <c r="I75"/>
      <c r="J75"/>
    </row>
    <row r="76" spans="3:10" ht="12.75">
      <c r="C76"/>
      <c r="D76"/>
      <c r="E76"/>
      <c r="F76"/>
      <c r="G76"/>
      <c r="H76"/>
      <c r="I76"/>
      <c r="J76"/>
    </row>
    <row r="77" spans="3:10" ht="12.75">
      <c r="C77"/>
      <c r="D77"/>
      <c r="E77"/>
      <c r="F77"/>
      <c r="G77"/>
      <c r="H77"/>
      <c r="I77"/>
      <c r="J77"/>
    </row>
    <row r="78" spans="3:10" ht="12.75">
      <c r="C78"/>
      <c r="D78"/>
      <c r="E78"/>
      <c r="F78"/>
      <c r="G78"/>
      <c r="H78"/>
      <c r="I78"/>
      <c r="J78"/>
    </row>
    <row r="79" spans="3:10" ht="12.75">
      <c r="C79"/>
      <c r="D79"/>
      <c r="E79"/>
      <c r="F79"/>
      <c r="G79"/>
      <c r="H79"/>
      <c r="I79"/>
      <c r="J79"/>
    </row>
    <row r="80" spans="3:10" ht="12.75">
      <c r="C80"/>
      <c r="D80"/>
      <c r="E80"/>
      <c r="F80"/>
      <c r="G80"/>
      <c r="H80"/>
      <c r="I80"/>
      <c r="J80"/>
    </row>
    <row r="81" spans="3:10" ht="12.75">
      <c r="C81"/>
      <c r="D81"/>
      <c r="E81"/>
      <c r="F81"/>
      <c r="G81"/>
      <c r="H81"/>
      <c r="I81"/>
      <c r="J81"/>
    </row>
    <row r="82" spans="3:10" ht="12.75">
      <c r="C82"/>
      <c r="D82"/>
      <c r="E82"/>
      <c r="F82"/>
      <c r="G82"/>
      <c r="H82"/>
      <c r="I82"/>
      <c r="J82"/>
    </row>
    <row r="83" spans="3:10" ht="12.75">
      <c r="C83"/>
      <c r="D83"/>
      <c r="E83"/>
      <c r="F83"/>
      <c r="G83"/>
      <c r="H83"/>
      <c r="I83"/>
      <c r="J83"/>
    </row>
    <row r="84" spans="3:10" ht="12.75">
      <c r="C84"/>
      <c r="D84"/>
      <c r="E84"/>
      <c r="F84"/>
      <c r="G84"/>
      <c r="H84"/>
      <c r="I84"/>
      <c r="J84"/>
    </row>
    <row r="85" spans="3:10" ht="12.75">
      <c r="C85"/>
      <c r="D85"/>
      <c r="E85"/>
      <c r="F85"/>
      <c r="G85"/>
      <c r="H85"/>
      <c r="I85"/>
      <c r="J85"/>
    </row>
    <row r="86" spans="3:10" ht="12.75">
      <c r="C86"/>
      <c r="D86"/>
      <c r="E86"/>
      <c r="F86"/>
      <c r="G86"/>
      <c r="H86"/>
      <c r="I86"/>
      <c r="J86"/>
    </row>
    <row r="87" spans="3:10" ht="12.75">
      <c r="C87"/>
      <c r="D87"/>
      <c r="E87"/>
      <c r="F87"/>
      <c r="G87"/>
      <c r="H87"/>
      <c r="I87"/>
      <c r="J87"/>
    </row>
    <row r="88" spans="3:10" ht="12.75">
      <c r="C88"/>
      <c r="D88"/>
      <c r="E88"/>
      <c r="F88"/>
      <c r="G88"/>
      <c r="H88"/>
      <c r="I88"/>
      <c r="J88"/>
    </row>
    <row r="89" spans="3:10" ht="12.75">
      <c r="C89"/>
      <c r="D89"/>
      <c r="E89"/>
      <c r="F89"/>
      <c r="G89"/>
      <c r="H89"/>
      <c r="I89"/>
      <c r="J89"/>
    </row>
    <row r="90" spans="3:10" ht="12.75">
      <c r="C90"/>
      <c r="D90"/>
      <c r="E90"/>
      <c r="F90"/>
      <c r="G90"/>
      <c r="H90"/>
      <c r="I90"/>
      <c r="J90"/>
    </row>
    <row r="91" spans="3:10" ht="12.75">
      <c r="C91"/>
      <c r="D91"/>
      <c r="E91"/>
      <c r="F91"/>
      <c r="G91"/>
      <c r="H91"/>
      <c r="I91"/>
      <c r="J91"/>
    </row>
    <row r="92" spans="3:10" ht="12.75">
      <c r="C92"/>
      <c r="D92"/>
      <c r="E92"/>
      <c r="F92"/>
      <c r="G92"/>
      <c r="H92"/>
      <c r="I92"/>
      <c r="J92"/>
    </row>
    <row r="93" spans="3:10" ht="12.75">
      <c r="C93"/>
      <c r="D93"/>
      <c r="E93"/>
      <c r="F93"/>
      <c r="G93"/>
      <c r="H93"/>
      <c r="I93"/>
      <c r="J93"/>
    </row>
    <row r="94" spans="3:10" ht="12.75">
      <c r="C94"/>
      <c r="D94"/>
      <c r="E94"/>
      <c r="F94"/>
      <c r="G94"/>
      <c r="H94"/>
      <c r="I94"/>
      <c r="J94"/>
    </row>
    <row r="95" spans="3:10" ht="12.75">
      <c r="C95"/>
      <c r="D95"/>
      <c r="E95"/>
      <c r="F95"/>
      <c r="G95"/>
      <c r="H95"/>
      <c r="I95"/>
      <c r="J95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0.00390625" style="0" customWidth="1"/>
    <col min="2" max="2" width="4.28125" style="0" customWidth="1"/>
    <col min="3" max="3" width="11.57421875" style="4" customWidth="1"/>
    <col min="4" max="4" width="2.28125" style="4" customWidth="1"/>
    <col min="5" max="5" width="6.421875" style="115" customWidth="1"/>
    <col min="6" max="6" width="3.7109375" style="4" customWidth="1"/>
    <col min="7" max="7" width="12.28125" style="103" customWidth="1"/>
    <col min="8" max="9" width="10.8515625" style="5" customWidth="1"/>
    <col min="10" max="10" width="11.7109375" style="107" customWidth="1"/>
    <col min="13" max="13" width="2.140625" style="0" customWidth="1"/>
    <col min="14" max="14" width="1.421875" style="0" customWidth="1"/>
  </cols>
  <sheetData>
    <row r="1" spans="1:14" ht="12.75">
      <c r="A1" s="229" t="s">
        <v>74</v>
      </c>
      <c r="N1" s="212"/>
    </row>
    <row r="2" spans="3:14" ht="15.75">
      <c r="C2" s="8" t="s">
        <v>52</v>
      </c>
      <c r="N2" s="212"/>
    </row>
    <row r="3" ht="12.75">
      <c r="N3" s="212"/>
    </row>
    <row r="4" spans="3:14" ht="15.75">
      <c r="C4" s="8" t="s">
        <v>3</v>
      </c>
      <c r="G4" s="104"/>
      <c r="I4" s="9"/>
      <c r="J4" s="108"/>
      <c r="N4" s="212"/>
    </row>
    <row r="5" spans="4:14" ht="12.75">
      <c r="D5" s="12" t="s">
        <v>4</v>
      </c>
      <c r="H5" s="70" t="s">
        <v>49</v>
      </c>
      <c r="I5" s="3"/>
      <c r="J5" s="103"/>
      <c r="K5" s="72" t="s">
        <v>59</v>
      </c>
      <c r="L5" s="19"/>
      <c r="N5" s="212"/>
    </row>
    <row r="6" spans="3:14" ht="15.75">
      <c r="C6" s="16" t="s">
        <v>11</v>
      </c>
      <c r="E6" s="97" t="s">
        <v>6</v>
      </c>
      <c r="F6" s="16"/>
      <c r="G6" s="105" t="s">
        <v>2</v>
      </c>
      <c r="H6" s="70" t="s">
        <v>48</v>
      </c>
      <c r="I6" s="15"/>
      <c r="J6" s="109" t="s">
        <v>10</v>
      </c>
      <c r="K6" s="72" t="s">
        <v>60</v>
      </c>
      <c r="L6" s="20"/>
      <c r="N6" s="212"/>
    </row>
    <row r="7" spans="3:14" ht="13.5" thickBot="1">
      <c r="C7" s="12" t="s">
        <v>7</v>
      </c>
      <c r="E7" s="74" t="s">
        <v>8</v>
      </c>
      <c r="F7" s="16"/>
      <c r="G7" s="106" t="s">
        <v>9</v>
      </c>
      <c r="H7" s="228" t="s">
        <v>47</v>
      </c>
      <c r="I7" s="228" t="s">
        <v>46</v>
      </c>
      <c r="J7" s="110" t="s">
        <v>61</v>
      </c>
      <c r="K7" s="230" t="s">
        <v>47</v>
      </c>
      <c r="L7" s="230" t="s">
        <v>46</v>
      </c>
      <c r="N7" s="212"/>
    </row>
    <row r="8" spans="3:14" s="102" customFormat="1" ht="14.25" thickBot="1" thickTop="1">
      <c r="C8" s="101"/>
      <c r="D8" s="101"/>
      <c r="E8" s="116"/>
      <c r="F8" s="101"/>
      <c r="G8" s="215">
        <f>600/4.356</f>
        <v>137.7410468319559</v>
      </c>
      <c r="H8" s="216">
        <f>IF(G8="","",SQRT(10000/(G8))/2/100)</f>
        <v>0.04260281680828159</v>
      </c>
      <c r="I8" s="217">
        <f>IF(G8="","",H8-(1/2/100))</f>
        <v>0.03760281680828159</v>
      </c>
      <c r="J8" s="201">
        <f>IF(G8="","",G8*4.356)</f>
        <v>599.9999999999999</v>
      </c>
      <c r="K8" s="202">
        <f>IF(G8="","",SQRT(43560/(J8))/2/12)</f>
        <v>0.3550234734023466</v>
      </c>
      <c r="L8" s="203">
        <f>IF(G8="","",K8-(1/24))</f>
        <v>0.3133568067356799</v>
      </c>
      <c r="N8" s="213"/>
    </row>
    <row r="9" spans="3:14" s="140" customFormat="1" ht="7.5" customHeight="1" thickBot="1" thickTop="1">
      <c r="C9" s="200"/>
      <c r="D9" s="200"/>
      <c r="E9" s="143"/>
      <c r="F9" s="200"/>
      <c r="G9" s="218"/>
      <c r="H9" s="219"/>
      <c r="I9" s="220"/>
      <c r="J9" s="114"/>
      <c r="K9" s="79"/>
      <c r="L9" s="113"/>
      <c r="N9" s="214"/>
    </row>
    <row r="10" spans="3:14" ht="14.25" thickBot="1" thickTop="1">
      <c r="C10" s="210">
        <v>1</v>
      </c>
      <c r="E10" s="198">
        <v>1</v>
      </c>
      <c r="F10" s="14"/>
      <c r="G10" s="221">
        <f>(C10+(E10/4))^2</f>
        <v>1.5625</v>
      </c>
      <c r="H10" s="216">
        <f>IF(C10="","",SQRT(10000/(G10))/2/100)</f>
        <v>0.4</v>
      </c>
      <c r="I10" s="217">
        <f>IF(C10="","",H10-(1/2/100))</f>
        <v>0.395</v>
      </c>
      <c r="J10" s="201">
        <f>IF(C10="","",G10/4.356)</f>
        <v>0.3587006427915519</v>
      </c>
      <c r="K10" s="202">
        <f>IF(C10="","",SQRT(43560/(J10))/2/12)</f>
        <v>14.520000000000001</v>
      </c>
      <c r="L10" s="203">
        <f>IF(C10="","",K10-(1/24))</f>
        <v>14.478333333333335</v>
      </c>
      <c r="N10" s="212"/>
    </row>
    <row r="11" spans="7:14" ht="14.25" thickBot="1" thickTop="1">
      <c r="G11" s="222"/>
      <c r="N11" s="212"/>
    </row>
    <row r="12" spans="1:14" ht="13.5" thickTop="1">
      <c r="A12" s="204"/>
      <c r="B12" s="204"/>
      <c r="C12" s="205">
        <v>0</v>
      </c>
      <c r="D12" s="206"/>
      <c r="E12" s="207">
        <v>1</v>
      </c>
      <c r="F12" s="206"/>
      <c r="G12" s="223">
        <f aca="true" t="shared" si="0" ref="G12:G59">(C12+(E12/4))^2</f>
        <v>0.0625</v>
      </c>
      <c r="H12" s="224">
        <f>IF(C12="","",SQRT(10000/(G12))/2/100)</f>
        <v>2</v>
      </c>
      <c r="I12" s="225">
        <f>IF(C12="","",H12-(1/2/100))</f>
        <v>1.995</v>
      </c>
      <c r="J12" s="231">
        <f aca="true" t="shared" si="1" ref="J12:J59">G12*4.356</f>
        <v>0.27225</v>
      </c>
      <c r="K12" s="208">
        <f>SQRT(43560/(J12))/2/12</f>
        <v>16.666666666666668</v>
      </c>
      <c r="L12" s="209">
        <f aca="true" t="shared" si="2" ref="L12:L59">K12-(1/24)</f>
        <v>16.625</v>
      </c>
      <c r="N12" s="212"/>
    </row>
    <row r="13" spans="3:14" ht="12.75">
      <c r="C13" s="4">
        <f>+C12</f>
        <v>0</v>
      </c>
      <c r="E13" s="115">
        <v>2</v>
      </c>
      <c r="G13" s="222">
        <f t="shared" si="0"/>
        <v>0.25</v>
      </c>
      <c r="H13" s="219">
        <f>IF(C13="","",SQRT(10000/(G13))/2/100)</f>
        <v>1</v>
      </c>
      <c r="I13" s="226">
        <f>IF(C13="","",H13-(1/2/100))</f>
        <v>0.995</v>
      </c>
      <c r="J13" s="232">
        <f t="shared" si="1"/>
        <v>1.089</v>
      </c>
      <c r="K13" s="79">
        <f>SQRT(43560/(J13))/2/12</f>
        <v>8.333333333333334</v>
      </c>
      <c r="L13" s="80">
        <f t="shared" si="2"/>
        <v>8.291666666666668</v>
      </c>
      <c r="N13" s="212"/>
    </row>
    <row r="14" spans="3:14" ht="12.75">
      <c r="C14" s="4">
        <f>+C13</f>
        <v>0</v>
      </c>
      <c r="E14" s="115">
        <v>3</v>
      </c>
      <c r="G14" s="222">
        <f t="shared" si="0"/>
        <v>0.5625</v>
      </c>
      <c r="H14" s="219">
        <f aca="true" t="shared" si="3" ref="H14:H59">IF(C14="","",SQRT(10000/(G14))/2/100)</f>
        <v>0.6666666666666667</v>
      </c>
      <c r="I14" s="226">
        <f aca="true" t="shared" si="4" ref="I14:I59">IF(C14="","",H14-(1/2/100))</f>
        <v>0.6616666666666667</v>
      </c>
      <c r="J14" s="232">
        <f t="shared" si="1"/>
        <v>2.45025</v>
      </c>
      <c r="K14" s="79">
        <f aca="true" t="shared" si="5" ref="K14:K59">SQRT(43560/(J14))/2/12</f>
        <v>5.555555555555556</v>
      </c>
      <c r="L14" s="80">
        <f t="shared" si="2"/>
        <v>5.513888888888889</v>
      </c>
      <c r="N14" s="212"/>
    </row>
    <row r="15" spans="3:14" ht="12.75">
      <c r="C15" s="16">
        <v>1</v>
      </c>
      <c r="E15" s="115">
        <v>0</v>
      </c>
      <c r="G15" s="222">
        <f t="shared" si="0"/>
        <v>1</v>
      </c>
      <c r="H15" s="219">
        <f t="shared" si="3"/>
        <v>0.5</v>
      </c>
      <c r="I15" s="226">
        <f t="shared" si="4"/>
        <v>0.495</v>
      </c>
      <c r="J15" s="232">
        <f t="shared" si="1"/>
        <v>4.356</v>
      </c>
      <c r="K15" s="79">
        <f t="shared" si="5"/>
        <v>4.166666666666667</v>
      </c>
      <c r="L15" s="80">
        <f t="shared" si="2"/>
        <v>4.125</v>
      </c>
      <c r="N15" s="212"/>
    </row>
    <row r="16" spans="3:14" ht="12.75">
      <c r="C16" s="4">
        <f>+C15</f>
        <v>1</v>
      </c>
      <c r="E16" s="115">
        <v>1</v>
      </c>
      <c r="G16" s="222">
        <f t="shared" si="0"/>
        <v>1.5625</v>
      </c>
      <c r="H16" s="219">
        <f t="shared" si="3"/>
        <v>0.4</v>
      </c>
      <c r="I16" s="226">
        <f t="shared" si="4"/>
        <v>0.395</v>
      </c>
      <c r="J16" s="232">
        <f t="shared" si="1"/>
        <v>6.8062499999999995</v>
      </c>
      <c r="K16" s="79">
        <f t="shared" si="5"/>
        <v>3.3333333333333335</v>
      </c>
      <c r="L16" s="80">
        <f t="shared" si="2"/>
        <v>3.291666666666667</v>
      </c>
      <c r="N16" s="212"/>
    </row>
    <row r="17" spans="3:14" ht="12.75">
      <c r="C17" s="4">
        <f>+C16</f>
        <v>1</v>
      </c>
      <c r="E17" s="115">
        <v>2</v>
      </c>
      <c r="G17" s="222">
        <f t="shared" si="0"/>
        <v>2.25</v>
      </c>
      <c r="H17" s="219">
        <f t="shared" si="3"/>
        <v>0.33333333333333337</v>
      </c>
      <c r="I17" s="226">
        <f t="shared" si="4"/>
        <v>0.32833333333333337</v>
      </c>
      <c r="J17" s="232">
        <f t="shared" si="1"/>
        <v>9.801</v>
      </c>
      <c r="K17" s="79">
        <f t="shared" si="5"/>
        <v>2.777777777777778</v>
      </c>
      <c r="L17" s="80">
        <f t="shared" si="2"/>
        <v>2.7361111111111116</v>
      </c>
      <c r="N17" s="212"/>
    </row>
    <row r="18" spans="3:14" ht="12.75">
      <c r="C18" s="4">
        <f>+C17</f>
        <v>1</v>
      </c>
      <c r="E18" s="115">
        <v>3</v>
      </c>
      <c r="G18" s="222">
        <f t="shared" si="0"/>
        <v>3.0625</v>
      </c>
      <c r="H18" s="219">
        <f t="shared" si="3"/>
        <v>0.28571428571428575</v>
      </c>
      <c r="I18" s="226">
        <f t="shared" si="4"/>
        <v>0.28071428571428575</v>
      </c>
      <c r="J18" s="232">
        <f t="shared" si="1"/>
        <v>13.34025</v>
      </c>
      <c r="K18" s="79">
        <f t="shared" si="5"/>
        <v>2.380952380952381</v>
      </c>
      <c r="L18" s="80">
        <f t="shared" si="2"/>
        <v>2.3392857142857144</v>
      </c>
      <c r="N18" s="212"/>
    </row>
    <row r="19" spans="3:14" ht="12.75">
      <c r="C19" s="16">
        <v>2</v>
      </c>
      <c r="E19" s="115">
        <v>0</v>
      </c>
      <c r="G19" s="222">
        <f t="shared" si="0"/>
        <v>4</v>
      </c>
      <c r="H19" s="219">
        <f t="shared" si="3"/>
        <v>0.25</v>
      </c>
      <c r="I19" s="226">
        <f t="shared" si="4"/>
        <v>0.245</v>
      </c>
      <c r="J19" s="232">
        <f t="shared" si="1"/>
        <v>17.424</v>
      </c>
      <c r="K19" s="79">
        <f t="shared" si="5"/>
        <v>2.0833333333333335</v>
      </c>
      <c r="L19" s="80">
        <f t="shared" si="2"/>
        <v>2.041666666666667</v>
      </c>
      <c r="N19" s="212"/>
    </row>
    <row r="20" spans="3:14" ht="12.75">
      <c r="C20" s="4">
        <f>+C19</f>
        <v>2</v>
      </c>
      <c r="E20" s="115">
        <v>2</v>
      </c>
      <c r="G20" s="222">
        <f t="shared" si="0"/>
        <v>6.25</v>
      </c>
      <c r="H20" s="219">
        <f t="shared" si="3"/>
        <v>0.2</v>
      </c>
      <c r="I20" s="226">
        <f t="shared" si="4"/>
        <v>0.195</v>
      </c>
      <c r="J20" s="232">
        <f t="shared" si="1"/>
        <v>27.224999999999998</v>
      </c>
      <c r="K20" s="79">
        <f t="shared" si="5"/>
        <v>1.6666666666666667</v>
      </c>
      <c r="L20" s="80">
        <f t="shared" si="2"/>
        <v>1.625</v>
      </c>
      <c r="N20" s="212"/>
    </row>
    <row r="21" spans="3:14" ht="12.75">
      <c r="C21" s="4">
        <f>+C20</f>
        <v>2</v>
      </c>
      <c r="E21" s="115">
        <v>1</v>
      </c>
      <c r="G21" s="222">
        <f t="shared" si="0"/>
        <v>5.0625</v>
      </c>
      <c r="H21" s="219">
        <f t="shared" si="3"/>
        <v>0.2222222222222222</v>
      </c>
      <c r="I21" s="226">
        <f t="shared" si="4"/>
        <v>0.2172222222222222</v>
      </c>
      <c r="J21" s="232">
        <f t="shared" si="1"/>
        <v>22.05225</v>
      </c>
      <c r="K21" s="79">
        <f t="shared" si="5"/>
        <v>1.8518518518518519</v>
      </c>
      <c r="L21" s="80">
        <f t="shared" si="2"/>
        <v>1.8101851851851851</v>
      </c>
      <c r="N21" s="212"/>
    </row>
    <row r="22" spans="3:14" ht="12.75">
      <c r="C22" s="4">
        <f>+C21</f>
        <v>2</v>
      </c>
      <c r="E22" s="115">
        <v>3</v>
      </c>
      <c r="G22" s="222">
        <f t="shared" si="0"/>
        <v>7.5625</v>
      </c>
      <c r="H22" s="219">
        <f t="shared" si="3"/>
        <v>0.18181818181818182</v>
      </c>
      <c r="I22" s="226">
        <f t="shared" si="4"/>
        <v>0.17681818181818182</v>
      </c>
      <c r="J22" s="232">
        <f t="shared" si="1"/>
        <v>32.94225</v>
      </c>
      <c r="K22" s="79">
        <f t="shared" si="5"/>
        <v>1.515151515151515</v>
      </c>
      <c r="L22" s="80">
        <f t="shared" si="2"/>
        <v>1.4734848484848482</v>
      </c>
      <c r="N22" s="212"/>
    </row>
    <row r="23" spans="3:14" ht="12.75">
      <c r="C23" s="16">
        <v>3</v>
      </c>
      <c r="E23" s="115">
        <v>0</v>
      </c>
      <c r="G23" s="222">
        <f t="shared" si="0"/>
        <v>9</v>
      </c>
      <c r="H23" s="219">
        <f t="shared" si="3"/>
        <v>0.16666666666666669</v>
      </c>
      <c r="I23" s="226">
        <f t="shared" si="4"/>
        <v>0.16166666666666668</v>
      </c>
      <c r="J23" s="232">
        <f t="shared" si="1"/>
        <v>39.204</v>
      </c>
      <c r="K23" s="79">
        <f t="shared" si="5"/>
        <v>1.388888888888889</v>
      </c>
      <c r="L23" s="80">
        <f t="shared" si="2"/>
        <v>1.3472222222222223</v>
      </c>
      <c r="N23" s="212"/>
    </row>
    <row r="24" spans="3:14" ht="12.75">
      <c r="C24" s="4">
        <f>+C23</f>
        <v>3</v>
      </c>
      <c r="E24" s="115">
        <v>2</v>
      </c>
      <c r="G24" s="222">
        <f t="shared" si="0"/>
        <v>12.25</v>
      </c>
      <c r="H24" s="219">
        <f t="shared" si="3"/>
        <v>0.14285714285714288</v>
      </c>
      <c r="I24" s="226">
        <f t="shared" si="4"/>
        <v>0.13785714285714287</v>
      </c>
      <c r="J24" s="232">
        <f t="shared" si="1"/>
        <v>53.361</v>
      </c>
      <c r="K24" s="79">
        <f t="shared" si="5"/>
        <v>1.1904761904761905</v>
      </c>
      <c r="L24" s="80">
        <f t="shared" si="2"/>
        <v>1.1488095238095237</v>
      </c>
      <c r="N24" s="212"/>
    </row>
    <row r="25" spans="3:14" ht="12.75">
      <c r="C25" s="4">
        <f>+C24</f>
        <v>3</v>
      </c>
      <c r="E25" s="115">
        <v>1</v>
      </c>
      <c r="G25" s="222">
        <f t="shared" si="0"/>
        <v>10.5625</v>
      </c>
      <c r="H25" s="219">
        <f t="shared" si="3"/>
        <v>0.15384615384615385</v>
      </c>
      <c r="I25" s="226">
        <f t="shared" si="4"/>
        <v>0.14884615384615385</v>
      </c>
      <c r="J25" s="232">
        <f t="shared" si="1"/>
        <v>46.01025</v>
      </c>
      <c r="K25" s="79">
        <f t="shared" si="5"/>
        <v>1.2820512820512822</v>
      </c>
      <c r="L25" s="80">
        <f t="shared" si="2"/>
        <v>1.2403846153846154</v>
      </c>
      <c r="N25" s="212"/>
    </row>
    <row r="26" spans="3:14" ht="12.75">
      <c r="C26" s="4">
        <f>+C25</f>
        <v>3</v>
      </c>
      <c r="E26" s="115">
        <v>3</v>
      </c>
      <c r="G26" s="222">
        <f t="shared" si="0"/>
        <v>14.0625</v>
      </c>
      <c r="H26" s="219">
        <f t="shared" si="3"/>
        <v>0.13333333333333333</v>
      </c>
      <c r="I26" s="226">
        <f t="shared" si="4"/>
        <v>0.12833333333333333</v>
      </c>
      <c r="J26" s="232">
        <f t="shared" si="1"/>
        <v>61.25625</v>
      </c>
      <c r="K26" s="79">
        <f t="shared" si="5"/>
        <v>1.1111111111111112</v>
      </c>
      <c r="L26" s="80">
        <f t="shared" si="2"/>
        <v>1.0694444444444444</v>
      </c>
      <c r="N26" s="212"/>
    </row>
    <row r="27" spans="3:14" ht="12.75">
      <c r="C27" s="16">
        <v>4</v>
      </c>
      <c r="E27" s="115">
        <v>0</v>
      </c>
      <c r="G27" s="222">
        <f t="shared" si="0"/>
        <v>16</v>
      </c>
      <c r="H27" s="219">
        <f t="shared" si="3"/>
        <v>0.125</v>
      </c>
      <c r="I27" s="226">
        <f t="shared" si="4"/>
        <v>0.12</v>
      </c>
      <c r="J27" s="232">
        <f t="shared" si="1"/>
        <v>69.696</v>
      </c>
      <c r="K27" s="79">
        <f t="shared" si="5"/>
        <v>1.0416666666666667</v>
      </c>
      <c r="L27" s="80">
        <f t="shared" si="2"/>
        <v>1</v>
      </c>
      <c r="N27" s="212"/>
    </row>
    <row r="28" spans="3:14" ht="12.75">
      <c r="C28" s="4">
        <f>+C27</f>
        <v>4</v>
      </c>
      <c r="E28" s="115">
        <v>2</v>
      </c>
      <c r="G28" s="222">
        <f t="shared" si="0"/>
        <v>20.25</v>
      </c>
      <c r="H28" s="219">
        <f t="shared" si="3"/>
        <v>0.1111111111111111</v>
      </c>
      <c r="I28" s="226">
        <f t="shared" si="4"/>
        <v>0.1061111111111111</v>
      </c>
      <c r="J28" s="232">
        <f t="shared" si="1"/>
        <v>88.209</v>
      </c>
      <c r="K28" s="79">
        <f t="shared" si="5"/>
        <v>0.9259259259259259</v>
      </c>
      <c r="L28" s="80">
        <f t="shared" si="2"/>
        <v>0.8842592592592593</v>
      </c>
      <c r="N28" s="212"/>
    </row>
    <row r="29" spans="3:14" ht="12.75">
      <c r="C29" s="4">
        <f>+C28</f>
        <v>4</v>
      </c>
      <c r="E29" s="115">
        <v>1</v>
      </c>
      <c r="G29" s="222">
        <f t="shared" si="0"/>
        <v>18.0625</v>
      </c>
      <c r="H29" s="219">
        <f t="shared" si="3"/>
        <v>0.11764705882352942</v>
      </c>
      <c r="I29" s="226">
        <f t="shared" si="4"/>
        <v>0.11264705882352942</v>
      </c>
      <c r="J29" s="232">
        <f t="shared" si="1"/>
        <v>78.68025</v>
      </c>
      <c r="K29" s="79">
        <f t="shared" si="5"/>
        <v>0.9803921568627452</v>
      </c>
      <c r="L29" s="80">
        <f t="shared" si="2"/>
        <v>0.9387254901960785</v>
      </c>
      <c r="N29" s="212"/>
    </row>
    <row r="30" spans="3:14" ht="12.75">
      <c r="C30" s="4">
        <f>+C29</f>
        <v>4</v>
      </c>
      <c r="E30" s="115">
        <v>3</v>
      </c>
      <c r="G30" s="222">
        <f t="shared" si="0"/>
        <v>22.5625</v>
      </c>
      <c r="H30" s="219">
        <f t="shared" si="3"/>
        <v>0.10526315789473684</v>
      </c>
      <c r="I30" s="226">
        <f t="shared" si="4"/>
        <v>0.10026315789473683</v>
      </c>
      <c r="J30" s="232">
        <f t="shared" si="1"/>
        <v>98.28224999999999</v>
      </c>
      <c r="K30" s="79">
        <f t="shared" si="5"/>
        <v>0.8771929824561404</v>
      </c>
      <c r="L30" s="80">
        <f t="shared" si="2"/>
        <v>0.8355263157894738</v>
      </c>
      <c r="N30" s="212"/>
    </row>
    <row r="31" spans="3:14" ht="12.75">
      <c r="C31" s="16">
        <v>5</v>
      </c>
      <c r="E31" s="115">
        <v>0</v>
      </c>
      <c r="G31" s="222">
        <f t="shared" si="0"/>
        <v>25</v>
      </c>
      <c r="H31" s="219">
        <f t="shared" si="3"/>
        <v>0.1</v>
      </c>
      <c r="I31" s="226">
        <f t="shared" si="4"/>
        <v>0.095</v>
      </c>
      <c r="J31" s="232">
        <f t="shared" si="1"/>
        <v>108.89999999999999</v>
      </c>
      <c r="K31" s="79">
        <f t="shared" si="5"/>
        <v>0.8333333333333334</v>
      </c>
      <c r="L31" s="80">
        <f t="shared" si="2"/>
        <v>0.7916666666666667</v>
      </c>
      <c r="N31" s="212"/>
    </row>
    <row r="32" spans="3:14" ht="12.75">
      <c r="C32" s="4">
        <f>+C31</f>
        <v>5</v>
      </c>
      <c r="E32" s="115">
        <v>2</v>
      </c>
      <c r="G32" s="222">
        <f t="shared" si="0"/>
        <v>30.25</v>
      </c>
      <c r="H32" s="219">
        <f t="shared" si="3"/>
        <v>0.09090909090909091</v>
      </c>
      <c r="I32" s="226">
        <f t="shared" si="4"/>
        <v>0.08590909090909091</v>
      </c>
      <c r="J32" s="232">
        <f t="shared" si="1"/>
        <v>131.769</v>
      </c>
      <c r="K32" s="79">
        <f t="shared" si="5"/>
        <v>0.7575757575757575</v>
      </c>
      <c r="L32" s="80">
        <f t="shared" si="2"/>
        <v>0.7159090909090908</v>
      </c>
      <c r="N32" s="212"/>
    </row>
    <row r="33" spans="3:14" ht="12.75">
      <c r="C33" s="4">
        <f>+C32</f>
        <v>5</v>
      </c>
      <c r="E33" s="115">
        <v>1</v>
      </c>
      <c r="G33" s="222">
        <f t="shared" si="0"/>
        <v>27.5625</v>
      </c>
      <c r="H33" s="219">
        <f t="shared" si="3"/>
        <v>0.09523809523809523</v>
      </c>
      <c r="I33" s="226">
        <f t="shared" si="4"/>
        <v>0.09023809523809523</v>
      </c>
      <c r="J33" s="232">
        <f t="shared" si="1"/>
        <v>120.06224999999999</v>
      </c>
      <c r="K33" s="79">
        <f t="shared" si="5"/>
        <v>0.7936507936507936</v>
      </c>
      <c r="L33" s="80">
        <f t="shared" si="2"/>
        <v>0.751984126984127</v>
      </c>
      <c r="N33" s="212"/>
    </row>
    <row r="34" spans="3:14" ht="12.75">
      <c r="C34" s="4">
        <f>+C33</f>
        <v>5</v>
      </c>
      <c r="E34" s="115">
        <v>3</v>
      </c>
      <c r="G34" s="222">
        <f t="shared" si="0"/>
        <v>33.0625</v>
      </c>
      <c r="H34" s="219">
        <f t="shared" si="3"/>
        <v>0.08695652173913043</v>
      </c>
      <c r="I34" s="226">
        <f t="shared" si="4"/>
        <v>0.08195652173913043</v>
      </c>
      <c r="J34" s="232">
        <f t="shared" si="1"/>
        <v>144.02025</v>
      </c>
      <c r="K34" s="79">
        <f t="shared" si="5"/>
        <v>0.7246376811594203</v>
      </c>
      <c r="L34" s="80">
        <f t="shared" si="2"/>
        <v>0.6829710144927537</v>
      </c>
      <c r="N34" s="212"/>
    </row>
    <row r="35" spans="3:14" ht="12.75">
      <c r="C35" s="16">
        <v>6</v>
      </c>
      <c r="E35" s="115">
        <v>0</v>
      </c>
      <c r="G35" s="222">
        <f t="shared" si="0"/>
        <v>36</v>
      </c>
      <c r="H35" s="219">
        <f t="shared" si="3"/>
        <v>0.08333333333333334</v>
      </c>
      <c r="I35" s="226">
        <f t="shared" si="4"/>
        <v>0.07833333333333334</v>
      </c>
      <c r="J35" s="232">
        <f t="shared" si="1"/>
        <v>156.816</v>
      </c>
      <c r="K35" s="79">
        <f t="shared" si="5"/>
        <v>0.6944444444444445</v>
      </c>
      <c r="L35" s="80">
        <f t="shared" si="2"/>
        <v>0.6527777777777779</v>
      </c>
      <c r="N35" s="212"/>
    </row>
    <row r="36" spans="3:14" ht="12.75">
      <c r="C36" s="4">
        <f>+C35</f>
        <v>6</v>
      </c>
      <c r="E36" s="115">
        <v>2</v>
      </c>
      <c r="G36" s="222">
        <f t="shared" si="0"/>
        <v>42.25</v>
      </c>
      <c r="H36" s="219">
        <f t="shared" si="3"/>
        <v>0.07692307692307693</v>
      </c>
      <c r="I36" s="226">
        <f t="shared" si="4"/>
        <v>0.07192307692307692</v>
      </c>
      <c r="J36" s="232">
        <f t="shared" si="1"/>
        <v>184.041</v>
      </c>
      <c r="K36" s="79">
        <f t="shared" si="5"/>
        <v>0.6410256410256411</v>
      </c>
      <c r="L36" s="80">
        <f t="shared" si="2"/>
        <v>0.5993589743589745</v>
      </c>
      <c r="N36" s="212"/>
    </row>
    <row r="37" spans="3:14" ht="12.75">
      <c r="C37" s="4">
        <f>+C36</f>
        <v>6</v>
      </c>
      <c r="E37" s="115">
        <v>1</v>
      </c>
      <c r="G37" s="222">
        <f t="shared" si="0"/>
        <v>39.0625</v>
      </c>
      <c r="H37" s="219">
        <f t="shared" si="3"/>
        <v>0.08</v>
      </c>
      <c r="I37" s="226">
        <f t="shared" si="4"/>
        <v>0.075</v>
      </c>
      <c r="J37" s="232">
        <f t="shared" si="1"/>
        <v>170.15625</v>
      </c>
      <c r="K37" s="79">
        <f t="shared" si="5"/>
        <v>0.6666666666666666</v>
      </c>
      <c r="L37" s="80">
        <f t="shared" si="2"/>
        <v>0.625</v>
      </c>
      <c r="N37" s="212"/>
    </row>
    <row r="38" spans="3:14" ht="12.75">
      <c r="C38" s="4">
        <f>+C37</f>
        <v>6</v>
      </c>
      <c r="E38" s="115">
        <v>3</v>
      </c>
      <c r="G38" s="222">
        <f t="shared" si="0"/>
        <v>45.5625</v>
      </c>
      <c r="H38" s="219">
        <f t="shared" si="3"/>
        <v>0.07407407407407407</v>
      </c>
      <c r="I38" s="226">
        <f t="shared" si="4"/>
        <v>0.06907407407407407</v>
      </c>
      <c r="J38" s="232">
        <f t="shared" si="1"/>
        <v>198.47025</v>
      </c>
      <c r="K38" s="79">
        <f t="shared" si="5"/>
        <v>0.6172839506172839</v>
      </c>
      <c r="L38" s="80">
        <f t="shared" si="2"/>
        <v>0.5756172839506173</v>
      </c>
      <c r="N38" s="212"/>
    </row>
    <row r="39" spans="3:14" ht="12.75">
      <c r="C39" s="16">
        <v>7</v>
      </c>
      <c r="E39" s="115">
        <v>0</v>
      </c>
      <c r="G39" s="222">
        <f t="shared" si="0"/>
        <v>49</v>
      </c>
      <c r="H39" s="219">
        <f t="shared" si="3"/>
        <v>0.07142857142857144</v>
      </c>
      <c r="I39" s="226">
        <f t="shared" si="4"/>
        <v>0.06642857142857143</v>
      </c>
      <c r="J39" s="232">
        <f t="shared" si="1"/>
        <v>213.444</v>
      </c>
      <c r="K39" s="79">
        <f t="shared" si="5"/>
        <v>0.5952380952380952</v>
      </c>
      <c r="L39" s="80">
        <f t="shared" si="2"/>
        <v>0.5535714285714286</v>
      </c>
      <c r="N39" s="212"/>
    </row>
    <row r="40" spans="3:14" ht="12.75">
      <c r="C40" s="4">
        <f>+C39</f>
        <v>7</v>
      </c>
      <c r="E40" s="115">
        <v>2</v>
      </c>
      <c r="G40" s="222">
        <f t="shared" si="0"/>
        <v>56.25</v>
      </c>
      <c r="H40" s="219">
        <f t="shared" si="3"/>
        <v>0.06666666666666667</v>
      </c>
      <c r="I40" s="226">
        <f t="shared" si="4"/>
        <v>0.06166666666666667</v>
      </c>
      <c r="J40" s="232">
        <f t="shared" si="1"/>
        <v>245.025</v>
      </c>
      <c r="K40" s="79">
        <f t="shared" si="5"/>
        <v>0.5555555555555556</v>
      </c>
      <c r="L40" s="80">
        <f t="shared" si="2"/>
        <v>0.513888888888889</v>
      </c>
      <c r="N40" s="212"/>
    </row>
    <row r="41" spans="3:14" ht="12.75">
      <c r="C41" s="4">
        <f>+C40</f>
        <v>7</v>
      </c>
      <c r="E41" s="115">
        <v>1</v>
      </c>
      <c r="G41" s="222">
        <f t="shared" si="0"/>
        <v>52.5625</v>
      </c>
      <c r="H41" s="219">
        <f t="shared" si="3"/>
        <v>0.06896551724137931</v>
      </c>
      <c r="I41" s="226">
        <f t="shared" si="4"/>
        <v>0.0639655172413793</v>
      </c>
      <c r="J41" s="232">
        <f t="shared" si="1"/>
        <v>228.96224999999998</v>
      </c>
      <c r="K41" s="79">
        <f t="shared" si="5"/>
        <v>0.574712643678161</v>
      </c>
      <c r="L41" s="80">
        <f t="shared" si="2"/>
        <v>0.5330459770114944</v>
      </c>
      <c r="N41" s="212"/>
    </row>
    <row r="42" spans="3:14" ht="12.75">
      <c r="C42" s="4">
        <f>+C41</f>
        <v>7</v>
      </c>
      <c r="E42" s="115">
        <v>3</v>
      </c>
      <c r="G42" s="222">
        <f t="shared" si="0"/>
        <v>60.0625</v>
      </c>
      <c r="H42" s="219">
        <f t="shared" si="3"/>
        <v>0.06451612903225806</v>
      </c>
      <c r="I42" s="226">
        <f t="shared" si="4"/>
        <v>0.059516129032258065</v>
      </c>
      <c r="J42" s="232">
        <f t="shared" si="1"/>
        <v>261.63225</v>
      </c>
      <c r="K42" s="79">
        <f t="shared" si="5"/>
        <v>0.5376344086021505</v>
      </c>
      <c r="L42" s="80">
        <f t="shared" si="2"/>
        <v>0.4959677419354838</v>
      </c>
      <c r="N42" s="212"/>
    </row>
    <row r="43" spans="3:14" ht="12.75">
      <c r="C43" s="16">
        <v>8</v>
      </c>
      <c r="E43" s="115">
        <v>0</v>
      </c>
      <c r="G43" s="222">
        <f t="shared" si="0"/>
        <v>64</v>
      </c>
      <c r="H43" s="219">
        <f t="shared" si="3"/>
        <v>0.0625</v>
      </c>
      <c r="I43" s="226">
        <f t="shared" si="4"/>
        <v>0.0575</v>
      </c>
      <c r="J43" s="232">
        <f t="shared" si="1"/>
        <v>278.784</v>
      </c>
      <c r="K43" s="79">
        <f t="shared" si="5"/>
        <v>0.5208333333333334</v>
      </c>
      <c r="L43" s="80">
        <f t="shared" si="2"/>
        <v>0.4791666666666667</v>
      </c>
      <c r="N43" s="212"/>
    </row>
    <row r="44" spans="3:14" ht="12.75">
      <c r="C44" s="4">
        <f>+C43</f>
        <v>8</v>
      </c>
      <c r="E44" s="115">
        <v>2</v>
      </c>
      <c r="G44" s="222">
        <f t="shared" si="0"/>
        <v>72.25</v>
      </c>
      <c r="H44" s="219">
        <f t="shared" si="3"/>
        <v>0.05882352941176471</v>
      </c>
      <c r="I44" s="226">
        <f t="shared" si="4"/>
        <v>0.053823529411764715</v>
      </c>
      <c r="J44" s="232">
        <f t="shared" si="1"/>
        <v>314.721</v>
      </c>
      <c r="K44" s="79">
        <f t="shared" si="5"/>
        <v>0.4901960784313726</v>
      </c>
      <c r="L44" s="80">
        <f t="shared" si="2"/>
        <v>0.4485294117647059</v>
      </c>
      <c r="N44" s="212"/>
    </row>
    <row r="45" spans="3:14" ht="12.75">
      <c r="C45" s="4">
        <f>+C44</f>
        <v>8</v>
      </c>
      <c r="E45" s="115">
        <v>1</v>
      </c>
      <c r="G45" s="222">
        <f t="shared" si="0"/>
        <v>68.0625</v>
      </c>
      <c r="H45" s="219">
        <f t="shared" si="3"/>
        <v>0.06060606060606061</v>
      </c>
      <c r="I45" s="226">
        <f t="shared" si="4"/>
        <v>0.05560606060606061</v>
      </c>
      <c r="J45" s="232">
        <f t="shared" si="1"/>
        <v>296.48025</v>
      </c>
      <c r="K45" s="79">
        <f t="shared" si="5"/>
        <v>0.5050505050505051</v>
      </c>
      <c r="L45" s="80">
        <f t="shared" si="2"/>
        <v>0.4633838383838384</v>
      </c>
      <c r="N45" s="212"/>
    </row>
    <row r="46" spans="3:14" ht="12.75">
      <c r="C46" s="4">
        <f>+C45</f>
        <v>8</v>
      </c>
      <c r="E46" s="115">
        <v>3</v>
      </c>
      <c r="G46" s="222">
        <f t="shared" si="0"/>
        <v>76.5625</v>
      </c>
      <c r="H46" s="219">
        <f t="shared" si="3"/>
        <v>0.05714285714285714</v>
      </c>
      <c r="I46" s="226">
        <f t="shared" si="4"/>
        <v>0.052142857142857144</v>
      </c>
      <c r="J46" s="232">
        <f t="shared" si="1"/>
        <v>333.50624999999997</v>
      </c>
      <c r="K46" s="79">
        <f t="shared" si="5"/>
        <v>0.4761904761904762</v>
      </c>
      <c r="L46" s="80">
        <f t="shared" si="2"/>
        <v>0.43452380952380953</v>
      </c>
      <c r="N46" s="212"/>
    </row>
    <row r="47" spans="3:14" ht="12.75">
      <c r="C47" s="16">
        <v>9</v>
      </c>
      <c r="E47" s="115">
        <v>0</v>
      </c>
      <c r="G47" s="222">
        <f t="shared" si="0"/>
        <v>81</v>
      </c>
      <c r="H47" s="219">
        <f t="shared" si="3"/>
        <v>0.05555555555555555</v>
      </c>
      <c r="I47" s="226">
        <f t="shared" si="4"/>
        <v>0.050555555555555555</v>
      </c>
      <c r="J47" s="232">
        <f t="shared" si="1"/>
        <v>352.836</v>
      </c>
      <c r="K47" s="79">
        <f t="shared" si="5"/>
        <v>0.46296296296296297</v>
      </c>
      <c r="L47" s="80">
        <f t="shared" si="2"/>
        <v>0.4212962962962963</v>
      </c>
      <c r="N47" s="212"/>
    </row>
    <row r="48" spans="3:14" ht="12.75">
      <c r="C48" s="4">
        <f>+C47</f>
        <v>9</v>
      </c>
      <c r="E48" s="115">
        <v>2</v>
      </c>
      <c r="G48" s="222">
        <f t="shared" si="0"/>
        <v>90.25</v>
      </c>
      <c r="H48" s="219">
        <f t="shared" si="3"/>
        <v>0.05263157894736842</v>
      </c>
      <c r="I48" s="226">
        <f t="shared" si="4"/>
        <v>0.04763157894736842</v>
      </c>
      <c r="J48" s="232">
        <f t="shared" si="1"/>
        <v>393.12899999999996</v>
      </c>
      <c r="K48" s="79">
        <f t="shared" si="5"/>
        <v>0.4385964912280702</v>
      </c>
      <c r="L48" s="80">
        <f t="shared" si="2"/>
        <v>0.3969298245614035</v>
      </c>
      <c r="N48" s="212"/>
    </row>
    <row r="49" spans="3:14" ht="12.75">
      <c r="C49" s="4">
        <f>+C48</f>
        <v>9</v>
      </c>
      <c r="E49" s="115">
        <v>1</v>
      </c>
      <c r="G49" s="222">
        <f t="shared" si="0"/>
        <v>85.5625</v>
      </c>
      <c r="H49" s="219">
        <f t="shared" si="3"/>
        <v>0.05405405405405405</v>
      </c>
      <c r="I49" s="226">
        <f t="shared" si="4"/>
        <v>0.04905405405405405</v>
      </c>
      <c r="J49" s="232">
        <f t="shared" si="1"/>
        <v>372.71025</v>
      </c>
      <c r="K49" s="79">
        <f t="shared" si="5"/>
        <v>0.45045045045045046</v>
      </c>
      <c r="L49" s="80">
        <f t="shared" si="2"/>
        <v>0.40878378378378377</v>
      </c>
      <c r="N49" s="212"/>
    </row>
    <row r="50" spans="3:14" ht="12.75">
      <c r="C50" s="4">
        <f>+C49</f>
        <v>9</v>
      </c>
      <c r="E50" s="115">
        <v>3</v>
      </c>
      <c r="G50" s="222">
        <f t="shared" si="0"/>
        <v>95.0625</v>
      </c>
      <c r="H50" s="219">
        <f t="shared" si="3"/>
        <v>0.05128205128205129</v>
      </c>
      <c r="I50" s="226">
        <f t="shared" si="4"/>
        <v>0.04628205128205129</v>
      </c>
      <c r="J50" s="232">
        <f t="shared" si="1"/>
        <v>414.09225</v>
      </c>
      <c r="K50" s="79">
        <f t="shared" si="5"/>
        <v>0.4273504273504274</v>
      </c>
      <c r="L50" s="80">
        <f t="shared" si="2"/>
        <v>0.3856837606837607</v>
      </c>
      <c r="N50" s="212"/>
    </row>
    <row r="51" spans="3:14" ht="12.75">
      <c r="C51" s="16">
        <v>10</v>
      </c>
      <c r="E51" s="115">
        <v>0</v>
      </c>
      <c r="G51" s="222">
        <f t="shared" si="0"/>
        <v>100</v>
      </c>
      <c r="H51" s="219">
        <f t="shared" si="3"/>
        <v>0.05</v>
      </c>
      <c r="I51" s="226">
        <f t="shared" si="4"/>
        <v>0.045000000000000005</v>
      </c>
      <c r="J51" s="232">
        <f t="shared" si="1"/>
        <v>435.59999999999997</v>
      </c>
      <c r="K51" s="79">
        <f t="shared" si="5"/>
        <v>0.4166666666666667</v>
      </c>
      <c r="L51" s="80">
        <f t="shared" si="2"/>
        <v>0.375</v>
      </c>
      <c r="N51" s="212"/>
    </row>
    <row r="52" spans="3:14" ht="12.75">
      <c r="C52" s="4">
        <f>+C51</f>
        <v>10</v>
      </c>
      <c r="E52" s="115">
        <v>2</v>
      </c>
      <c r="G52" s="222">
        <f t="shared" si="0"/>
        <v>110.25</v>
      </c>
      <c r="H52" s="219">
        <f t="shared" si="3"/>
        <v>0.047619047619047616</v>
      </c>
      <c r="I52" s="226">
        <f t="shared" si="4"/>
        <v>0.04261904761904762</v>
      </c>
      <c r="J52" s="232">
        <f t="shared" si="1"/>
        <v>480.24899999999997</v>
      </c>
      <c r="K52" s="79">
        <f t="shared" si="5"/>
        <v>0.3968253968253968</v>
      </c>
      <c r="L52" s="80">
        <f t="shared" si="2"/>
        <v>0.3551587301587301</v>
      </c>
      <c r="N52" s="212"/>
    </row>
    <row r="53" spans="3:14" ht="12.75">
      <c r="C53" s="4">
        <f>+C52</f>
        <v>10</v>
      </c>
      <c r="E53" s="115">
        <v>1</v>
      </c>
      <c r="G53" s="222">
        <f t="shared" si="0"/>
        <v>105.0625</v>
      </c>
      <c r="H53" s="219">
        <f t="shared" si="3"/>
        <v>0.04878048780487805</v>
      </c>
      <c r="I53" s="226">
        <f t="shared" si="4"/>
        <v>0.04378048780487805</v>
      </c>
      <c r="J53" s="232">
        <f t="shared" si="1"/>
        <v>457.65225</v>
      </c>
      <c r="K53" s="79">
        <f t="shared" si="5"/>
        <v>0.4065040650406504</v>
      </c>
      <c r="L53" s="80">
        <f t="shared" si="2"/>
        <v>0.3648373983739837</v>
      </c>
      <c r="N53" s="212"/>
    </row>
    <row r="54" spans="3:14" ht="12.75">
      <c r="C54" s="4">
        <f>+C53</f>
        <v>10</v>
      </c>
      <c r="E54" s="115">
        <v>3</v>
      </c>
      <c r="G54" s="222">
        <f t="shared" si="0"/>
        <v>115.5625</v>
      </c>
      <c r="H54" s="219">
        <f t="shared" si="3"/>
        <v>0.046511627906976744</v>
      </c>
      <c r="I54" s="226">
        <f t="shared" si="4"/>
        <v>0.041511627906976746</v>
      </c>
      <c r="J54" s="232">
        <f t="shared" si="1"/>
        <v>503.39025</v>
      </c>
      <c r="K54" s="79">
        <f t="shared" si="5"/>
        <v>0.3875968992248062</v>
      </c>
      <c r="L54" s="80">
        <f t="shared" si="2"/>
        <v>0.34593023255813954</v>
      </c>
      <c r="N54" s="212"/>
    </row>
    <row r="55" spans="3:14" ht="12.75">
      <c r="C55" s="16">
        <v>11</v>
      </c>
      <c r="E55" s="115">
        <v>0</v>
      </c>
      <c r="G55" s="222">
        <f t="shared" si="0"/>
        <v>121</v>
      </c>
      <c r="H55" s="219">
        <f t="shared" si="3"/>
        <v>0.045454545454545456</v>
      </c>
      <c r="I55" s="226">
        <f t="shared" si="4"/>
        <v>0.04045454545454546</v>
      </c>
      <c r="J55" s="232">
        <f t="shared" si="1"/>
        <v>527.076</v>
      </c>
      <c r="K55" s="79">
        <f t="shared" si="5"/>
        <v>0.37878787878787873</v>
      </c>
      <c r="L55" s="80">
        <f t="shared" si="2"/>
        <v>0.33712121212121204</v>
      </c>
      <c r="N55" s="212"/>
    </row>
    <row r="56" spans="3:14" ht="12.75">
      <c r="C56" s="4">
        <f>+C55</f>
        <v>11</v>
      </c>
      <c r="E56" s="115">
        <v>2</v>
      </c>
      <c r="G56" s="222">
        <f t="shared" si="0"/>
        <v>132.25</v>
      </c>
      <c r="H56" s="219">
        <f t="shared" si="3"/>
        <v>0.043478260869565216</v>
      </c>
      <c r="I56" s="226">
        <f t="shared" si="4"/>
        <v>0.03847826086956522</v>
      </c>
      <c r="J56" s="232">
        <f t="shared" si="1"/>
        <v>576.081</v>
      </c>
      <c r="K56" s="79">
        <f t="shared" si="5"/>
        <v>0.36231884057971014</v>
      </c>
      <c r="L56" s="80">
        <f t="shared" si="2"/>
        <v>0.32065217391304346</v>
      </c>
      <c r="N56" s="212"/>
    </row>
    <row r="57" spans="3:14" ht="12.75">
      <c r="C57" s="4">
        <f>+C56</f>
        <v>11</v>
      </c>
      <c r="E57" s="115">
        <v>1</v>
      </c>
      <c r="G57" s="222">
        <f t="shared" si="0"/>
        <v>126.5625</v>
      </c>
      <c r="H57" s="219">
        <f t="shared" si="3"/>
        <v>0.044444444444444446</v>
      </c>
      <c r="I57" s="226">
        <f t="shared" si="4"/>
        <v>0.03944444444444445</v>
      </c>
      <c r="J57" s="232">
        <f t="shared" si="1"/>
        <v>551.30625</v>
      </c>
      <c r="K57" s="79">
        <f t="shared" si="5"/>
        <v>0.3703703703703704</v>
      </c>
      <c r="L57" s="80">
        <f t="shared" si="2"/>
        <v>0.3287037037037037</v>
      </c>
      <c r="N57" s="212"/>
    </row>
    <row r="58" spans="3:14" ht="12.75">
      <c r="C58" s="4">
        <f>+C57</f>
        <v>11</v>
      </c>
      <c r="E58" s="115">
        <v>3</v>
      </c>
      <c r="G58" s="222">
        <f t="shared" si="0"/>
        <v>138.0625</v>
      </c>
      <c r="H58" s="219">
        <f t="shared" si="3"/>
        <v>0.0425531914893617</v>
      </c>
      <c r="I58" s="226">
        <f t="shared" si="4"/>
        <v>0.037553191489361704</v>
      </c>
      <c r="J58" s="232">
        <f t="shared" si="1"/>
        <v>601.40025</v>
      </c>
      <c r="K58" s="79">
        <f t="shared" si="5"/>
        <v>0.3546099290780142</v>
      </c>
      <c r="L58" s="80">
        <f t="shared" si="2"/>
        <v>0.3129432624113475</v>
      </c>
      <c r="N58" s="212"/>
    </row>
    <row r="59" spans="2:14" ht="12.75">
      <c r="B59" s="17" t="s">
        <v>53</v>
      </c>
      <c r="C59" s="4">
        <f>+C58</f>
        <v>11</v>
      </c>
      <c r="E59" s="115">
        <v>4</v>
      </c>
      <c r="G59" s="222">
        <f t="shared" si="0"/>
        <v>144</v>
      </c>
      <c r="H59" s="219">
        <f t="shared" si="3"/>
        <v>0.04166666666666667</v>
      </c>
      <c r="I59" s="226">
        <f t="shared" si="4"/>
        <v>0.036666666666666674</v>
      </c>
      <c r="J59" s="232">
        <f t="shared" si="1"/>
        <v>627.264</v>
      </c>
      <c r="K59" s="79">
        <f t="shared" si="5"/>
        <v>0.34722222222222227</v>
      </c>
      <c r="L59" s="80">
        <f t="shared" si="2"/>
        <v>0.3055555555555556</v>
      </c>
      <c r="N59" s="212"/>
    </row>
    <row r="60" ht="12.75">
      <c r="N60" s="212"/>
    </row>
    <row r="61" spans="1:14" ht="9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Iles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Kim Iles</cp:lastModifiedBy>
  <cp:lastPrinted>2008-07-09T21:19:34Z</cp:lastPrinted>
  <dcterms:created xsi:type="dcterms:W3CDTF">2002-06-16T22:41:53Z</dcterms:created>
  <dcterms:modified xsi:type="dcterms:W3CDTF">2008-07-09T22:21:00Z</dcterms:modified>
  <cp:category/>
  <cp:version/>
  <cp:contentType/>
  <cp:contentStatus/>
</cp:coreProperties>
</file>