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7935" activeTab="0"/>
  </bookViews>
  <sheets>
    <sheet name="Stand Table" sheetId="1" r:id="rId1"/>
    <sheet name="Balancing" sheetId="2" r:id="rId2"/>
  </sheets>
  <definedNames>
    <definedName name="_xlnm.Print_Area" localSheetId="0">'Stand Table'!$A$1:$L$18</definedName>
  </definedNames>
  <calcPr fullCalcOnLoad="1"/>
</workbook>
</file>

<file path=xl/comments1.xml><?xml version="1.0" encoding="utf-8"?>
<comments xmlns="http://schemas.openxmlformats.org/spreadsheetml/2006/main">
  <authors>
    <author>Kim Iles</author>
  </authors>
  <commentList>
    <comment ref="J4" authorId="0">
      <text>
        <r>
          <rPr>
            <sz val="8"/>
            <rFont val="Tahoma"/>
            <family val="2"/>
          </rPr>
          <t xml:space="preserve">This can be arbitrarily assigned.
It will </t>
        </r>
        <r>
          <rPr>
            <u val="single"/>
            <sz val="8"/>
            <rFont val="Tahoma"/>
            <family val="2"/>
          </rPr>
          <t>immediately</t>
        </r>
        <r>
          <rPr>
            <sz val="8"/>
            <rFont val="Tahoma"/>
            <family val="2"/>
          </rPr>
          <t xml:space="preserve"> balance if you use    =(K2/C17)
</t>
        </r>
      </text>
    </comment>
    <comment ref="K6" authorId="0">
      <text>
        <r>
          <rPr>
            <sz val="8"/>
            <rFont val="Tahoma"/>
            <family val="2"/>
          </rPr>
          <t>This is adjusted by (tools/goal seek) so that the sum of the basal areas (cell G18) equals the estimate of the stand basal area (cell K2)</t>
        </r>
      </text>
    </comment>
  </commentList>
</comments>
</file>

<file path=xl/comments2.xml><?xml version="1.0" encoding="utf-8"?>
<comments xmlns="http://schemas.openxmlformats.org/spreadsheetml/2006/main">
  <authors>
    <author>Kim Iles</author>
  </authors>
  <commentList>
    <comment ref="I31" authorId="0">
      <text>
        <r>
          <rPr>
            <sz val="8"/>
            <rFont val="Tahoma"/>
            <family val="2"/>
          </rPr>
          <t>Try 120 with John Bell Example data</t>
        </r>
      </text>
    </comment>
    <comment ref="I7" authorId="0">
      <text>
        <r>
          <rPr>
            <sz val="8"/>
            <rFont val="Tahoma"/>
            <family val="2"/>
          </rPr>
          <t>Try 120 with John Bell Example data</t>
        </r>
      </text>
    </comment>
  </commentList>
</comments>
</file>

<file path=xl/sharedStrings.xml><?xml version="1.0" encoding="utf-8"?>
<sst xmlns="http://schemas.openxmlformats.org/spreadsheetml/2006/main" count="43" uniqueCount="35">
  <si>
    <t>measured</t>
  </si>
  <si>
    <t>DBH</t>
  </si>
  <si>
    <t>BAF (count trees)</t>
  </si>
  <si>
    <t>sq ft/ acre</t>
  </si>
  <si>
    <t xml:space="preserve">Basal Area (best estimate) = </t>
  </si>
  <si>
    <t>Multiplier</t>
  </si>
  <si>
    <t>Trees/acre</t>
  </si>
  <si>
    <t xml:space="preserve"> </t>
  </si>
  <si>
    <t>STF</t>
  </si>
  <si>
    <t xml:space="preserve">sum = </t>
  </si>
  <si>
    <t>sq ft / acre</t>
  </si>
  <si>
    <t>in class</t>
  </si>
  <si>
    <t>Balancing the Distribution</t>
  </si>
  <si>
    <t>subtotal</t>
  </si>
  <si>
    <t>smoothed</t>
  </si>
  <si>
    <t>Revised</t>
  </si>
  <si>
    <t>"+" = adjusted</t>
  </si>
  <si>
    <t>example data sets</t>
  </si>
  <si>
    <t>ba/tree</t>
  </si>
  <si>
    <t>original</t>
  </si>
  <si>
    <t>Balanced</t>
  </si>
  <si>
    <t>DBH class</t>
  </si>
  <si>
    <t>used in JB&amp;A article</t>
  </si>
  <si>
    <t>This transfers data from the first sheet "Stand Table"</t>
  </si>
  <si>
    <t>The new cummulative totals will appear on the graph as a "+" sign, and the new numbers in col. J</t>
  </si>
  <si>
    <t>Do not change the lowest number (which is the total BA/acre).</t>
  </si>
  <si>
    <t>trees</t>
  </si>
  <si>
    <t xml:space="preserve">NOTE : Much of this spreadsheet is protected".  </t>
  </si>
  <si>
    <t>To change equations or add items, use Tools/protection/unprotect</t>
  </si>
  <si>
    <t xml:space="preserve">To balance the stand table, use Tools/Goal Seek/ </t>
  </si>
  <si>
    <t>Set cell G18 to the value of the stand basal area (enter that number)</t>
  </si>
  <si>
    <t>by changing Cell K6 (or Cell J4)</t>
  </si>
  <si>
    <t>1) Copy I1 into the yellow field below it to establish initial values (see graph)</t>
  </si>
  <si>
    <t>2) In the yellow fields put in any "better" cummulative basal area to recompute tree numbers.</t>
  </si>
  <si>
    <t>original example (copies col H)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</si>
</sst>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"/>
    <numFmt numFmtId="167" formatCode="#,##0.0"/>
  </numFmts>
  <fonts count="15">
    <font>
      <sz val="10"/>
      <name val="Arial"/>
      <family val="0"/>
    </font>
    <font>
      <sz val="8"/>
      <name val="Arial"/>
      <family val="0"/>
    </font>
    <font>
      <sz val="10"/>
      <color indexed="12"/>
      <name val="Arial"/>
      <family val="0"/>
    </font>
    <font>
      <sz val="10"/>
      <color indexed="10"/>
      <name val="Arial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sz val="10"/>
      <color indexed="8"/>
      <name val="Arial"/>
      <family val="0"/>
    </font>
    <font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2"/>
    </font>
    <font>
      <u val="single"/>
      <sz val="10"/>
      <name val="Arial"/>
      <family val="0"/>
    </font>
    <font>
      <u val="single"/>
      <sz val="8"/>
      <name val="Tahoma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2" fontId="0" fillId="0" borderId="0" xfId="0" applyNumberFormat="1" applyAlignment="1">
      <alignment/>
    </xf>
    <xf numFmtId="0" fontId="2" fillId="0" borderId="0" xfId="0" applyFont="1" applyAlignment="1" quotePrefix="1">
      <alignment horizontal="right"/>
    </xf>
    <xf numFmtId="4" fontId="0" fillId="0" borderId="0" xfId="0" applyNumberFormat="1" applyAlignment="1">
      <alignment/>
    </xf>
    <xf numFmtId="0" fontId="3" fillId="0" borderId="0" xfId="0" applyFont="1" applyAlignment="1">
      <alignment/>
    </xf>
    <xf numFmtId="4" fontId="0" fillId="2" borderId="0" xfId="0" applyNumberFormat="1" applyFill="1" applyAlignment="1">
      <alignment horizontal="center"/>
    </xf>
    <xf numFmtId="4" fontId="0" fillId="0" borderId="0" xfId="0" applyNumberFormat="1" applyAlignment="1">
      <alignment horizontal="right"/>
    </xf>
    <xf numFmtId="166" fontId="4" fillId="0" borderId="0" xfId="0" applyNumberFormat="1" applyFont="1" applyAlignment="1">
      <alignment/>
    </xf>
    <xf numFmtId="166" fontId="5" fillId="0" borderId="0" xfId="0" applyNumberFormat="1" applyFont="1" applyAlignment="1">
      <alignment/>
    </xf>
    <xf numFmtId="166" fontId="4" fillId="0" borderId="0" xfId="0" applyNumberFormat="1" applyFont="1" applyAlignment="1">
      <alignment horizontal="center"/>
    </xf>
    <xf numFmtId="0" fontId="0" fillId="0" borderId="0" xfId="0" applyFill="1" applyAlignment="1">
      <alignment horizontal="center"/>
    </xf>
    <xf numFmtId="166" fontId="4" fillId="2" borderId="0" xfId="0" applyNumberFormat="1" applyFont="1" applyFill="1" applyAlignment="1">
      <alignment horizontal="center"/>
    </xf>
    <xf numFmtId="165" fontId="0" fillId="0" borderId="0" xfId="0" applyNumberFormat="1" applyAlignment="1">
      <alignment/>
    </xf>
    <xf numFmtId="0" fontId="0" fillId="3" borderId="0" xfId="0" applyFill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0" fontId="4" fillId="0" borderId="0" xfId="0" applyFont="1" applyAlignment="1">
      <alignment/>
    </xf>
    <xf numFmtId="167" fontId="11" fillId="0" borderId="0" xfId="0" applyNumberFormat="1" applyFont="1" applyAlignment="1">
      <alignment horizontal="center"/>
    </xf>
    <xf numFmtId="167" fontId="0" fillId="0" borderId="0" xfId="0" applyNumberFormat="1" applyAlignment="1">
      <alignment horizontal="center"/>
    </xf>
    <xf numFmtId="167" fontId="5" fillId="0" borderId="0" xfId="0" applyNumberFormat="1" applyFont="1" applyAlignment="1">
      <alignment horizontal="center"/>
    </xf>
    <xf numFmtId="4" fontId="5" fillId="0" borderId="0" xfId="0" applyNumberFormat="1" applyFont="1" applyAlignment="1">
      <alignment horizontal="center"/>
    </xf>
    <xf numFmtId="166" fontId="3" fillId="0" borderId="0" xfId="0" applyNumberFormat="1" applyFont="1" applyAlignment="1">
      <alignment horizontal="center"/>
    </xf>
    <xf numFmtId="166" fontId="0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4" fontId="4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0" fillId="4" borderId="0" xfId="0" applyFill="1" applyAlignment="1" applyProtection="1">
      <alignment horizontal="center"/>
      <protection locked="0"/>
    </xf>
    <xf numFmtId="0" fontId="7" fillId="2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167" fontId="5" fillId="4" borderId="0" xfId="0" applyNumberFormat="1" applyFont="1" applyFill="1" applyAlignment="1" applyProtection="1">
      <alignment horizontal="center"/>
      <protection locked="0"/>
    </xf>
    <xf numFmtId="4" fontId="5" fillId="4" borderId="0" xfId="0" applyNumberFormat="1" applyFont="1" applyFill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Original Data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75"/>
          <c:y val="0.054"/>
          <c:w val="0.9565"/>
          <c:h val="0.946"/>
        </c:manualLayout>
      </c:layout>
      <c:lineChart>
        <c:grouping val="standard"/>
        <c:varyColors val="0"/>
        <c:ser>
          <c:idx val="0"/>
          <c:order val="0"/>
          <c:tx>
            <c:v>cumm BA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Balancing!$B$6:$B$16</c:f>
              <c:numCache/>
            </c:numRef>
          </c:cat>
          <c:val>
            <c:numRef>
              <c:f>Balancing!$H$6:$H$16</c:f>
              <c:numCache/>
            </c:numRef>
          </c:val>
          <c:smooth val="0"/>
        </c:ser>
        <c:ser>
          <c:idx val="1"/>
          <c:order val="1"/>
          <c:tx>
            <c:v>new</c:v>
          </c:tx>
          <c:spPr>
            <a:ln w="3175">
              <a:solidFill>
                <a:srgbClr val="808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80"/>
                </a:solidFill>
              </a:ln>
            </c:spPr>
          </c:marker>
          <c:val>
            <c:numRef>
              <c:f>Balancing!$I$6:$I$16</c:f>
              <c:numCache/>
            </c:numRef>
          </c:val>
          <c:smooth val="0"/>
        </c:ser>
        <c:axId val="40987271"/>
        <c:axId val="33341120"/>
      </c:lineChart>
      <c:catAx>
        <c:axId val="409872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3341120"/>
        <c:crosses val="autoZero"/>
        <c:auto val="1"/>
        <c:lblOffset val="100"/>
        <c:noMultiLvlLbl val="0"/>
      </c:catAx>
      <c:valAx>
        <c:axId val="33341120"/>
        <c:scaling>
          <c:orientation val="minMax"/>
        </c:scaling>
        <c:axPos val="l"/>
        <c:majorGridlines/>
        <c:delete val="0"/>
        <c:numFmt formatCode="#,##0" sourceLinked="0"/>
        <c:majorTickMark val="out"/>
        <c:minorTickMark val="in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0987271"/>
        <c:crossesAt val="1"/>
        <c:crossBetween val="between"/>
        <c:dispUnits/>
        <c:min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85725</xdr:colOff>
      <xdr:row>0</xdr:row>
      <xdr:rowOff>104775</xdr:rowOff>
    </xdr:from>
    <xdr:to>
      <xdr:col>19</xdr:col>
      <xdr:colOff>276225</xdr:colOff>
      <xdr:row>26</xdr:row>
      <xdr:rowOff>133350</xdr:rowOff>
    </xdr:to>
    <xdr:graphicFrame>
      <xdr:nvGraphicFramePr>
        <xdr:cNvPr id="1" name="Chart 1"/>
        <xdr:cNvGraphicFramePr/>
      </xdr:nvGraphicFramePr>
      <xdr:xfrm>
        <a:off x="6934200" y="104775"/>
        <a:ext cx="4457700" cy="4238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2:L46"/>
  <sheetViews>
    <sheetView tabSelected="1" workbookViewId="0" topLeftCell="A1">
      <selection activeCell="A1" sqref="A1"/>
    </sheetView>
  </sheetViews>
  <sheetFormatPr defaultColWidth="9.140625" defaultRowHeight="12.75"/>
  <cols>
    <col min="1" max="1" width="4.57421875" style="0" customWidth="1"/>
    <col min="5" max="5" width="10.57421875" style="0" customWidth="1"/>
    <col min="6" max="6" width="8.140625" style="0" customWidth="1"/>
  </cols>
  <sheetData>
    <row r="2" spans="3:12" ht="12.75">
      <c r="C2" s="3" t="s">
        <v>0</v>
      </c>
      <c r="J2" s="5" t="s">
        <v>4</v>
      </c>
      <c r="K2" s="35">
        <v>156</v>
      </c>
      <c r="L2" s="4" t="s">
        <v>3</v>
      </c>
    </row>
    <row r="3" spans="3:9" ht="12.75">
      <c r="C3" s="3" t="s">
        <v>26</v>
      </c>
      <c r="I3" s="7"/>
    </row>
    <row r="4" spans="2:11" ht="12.75">
      <c r="B4" s="3" t="s">
        <v>1</v>
      </c>
      <c r="C4" s="3" t="s">
        <v>11</v>
      </c>
      <c r="I4" s="5" t="s">
        <v>2</v>
      </c>
      <c r="J4" s="34">
        <v>50</v>
      </c>
      <c r="K4" s="4" t="s">
        <v>3</v>
      </c>
    </row>
    <row r="5" spans="4:9" ht="12.75">
      <c r="D5" s="2" t="s">
        <v>8</v>
      </c>
      <c r="E5" s="9" t="s">
        <v>6</v>
      </c>
      <c r="F5" s="2" t="s">
        <v>18</v>
      </c>
      <c r="G5" t="s">
        <v>10</v>
      </c>
      <c r="I5" s="1" t="s">
        <v>7</v>
      </c>
    </row>
    <row r="6" spans="1:11" ht="12.75">
      <c r="A6" s="2"/>
      <c r="B6" s="34">
        <v>12</v>
      </c>
      <c r="C6" s="34">
        <v>1</v>
      </c>
      <c r="D6" s="11">
        <f>IF(B6="","",$J$4/((B6/12/2)^2*3.14159))</f>
        <v>63.662031009775305</v>
      </c>
      <c r="E6" s="12">
        <f>IF(B6="","",(D6*C6)*$K$6)</f>
        <v>63.662031009775305</v>
      </c>
      <c r="F6" s="17">
        <f>IF(B6="","",(B6/12/2)^2*3.14159)</f>
        <v>0.7853975</v>
      </c>
      <c r="G6" s="11">
        <f>IF(B6="","",E6*F6)</f>
        <v>50</v>
      </c>
      <c r="J6" s="4" t="s">
        <v>5</v>
      </c>
      <c r="K6" s="34">
        <v>1</v>
      </c>
    </row>
    <row r="7" spans="1:7" ht="12.75">
      <c r="A7" s="2"/>
      <c r="B7" s="34">
        <v>13</v>
      </c>
      <c r="C7" s="34">
        <v>0</v>
      </c>
      <c r="D7" s="11">
        <f aca="true" t="shared" si="0" ref="D7:D16">IF(B7="","",$J$4/((B7/12/2)^2*3.14159))</f>
        <v>54.244570801228676</v>
      </c>
      <c r="E7" s="12">
        <f aca="true" t="shared" si="1" ref="E7:E16">IF(B7="","",(D7*C7)*$K$6)</f>
        <v>0</v>
      </c>
      <c r="F7" s="17">
        <f aca="true" t="shared" si="2" ref="F7:F16">IF(B7="","",(B7/12/2)^2*3.14159)</f>
        <v>0.9217512326388887</v>
      </c>
      <c r="G7" s="11">
        <f aca="true" t="shared" si="3" ref="G7:G16">IF(B7="","",E7*F7)</f>
        <v>0</v>
      </c>
    </row>
    <row r="8" spans="1:7" ht="12.75">
      <c r="A8" s="2"/>
      <c r="B8" s="34">
        <v>14</v>
      </c>
      <c r="C8" s="34">
        <v>3</v>
      </c>
      <c r="D8" s="11">
        <f t="shared" si="0"/>
        <v>46.77210441534512</v>
      </c>
      <c r="E8" s="12">
        <f t="shared" si="1"/>
        <v>140.31631324603535</v>
      </c>
      <c r="F8" s="17">
        <f t="shared" si="2"/>
        <v>1.069013263888889</v>
      </c>
      <c r="G8" s="11">
        <f t="shared" si="3"/>
        <v>150</v>
      </c>
    </row>
    <row r="9" spans="1:7" ht="12.75">
      <c r="A9" s="2"/>
      <c r="B9" s="34">
        <v>15</v>
      </c>
      <c r="C9" s="34">
        <v>1</v>
      </c>
      <c r="D9" s="11">
        <f t="shared" si="0"/>
        <v>40.7436998462562</v>
      </c>
      <c r="E9" s="12">
        <f t="shared" si="1"/>
        <v>40.7436998462562</v>
      </c>
      <c r="F9" s="17">
        <f t="shared" si="2"/>
        <v>1.22718359375</v>
      </c>
      <c r="G9" s="11">
        <f t="shared" si="3"/>
        <v>50</v>
      </c>
    </row>
    <row r="10" spans="1:7" ht="12.75">
      <c r="A10" s="2"/>
      <c r="B10" s="34">
        <v>16</v>
      </c>
      <c r="C10" s="34">
        <v>2</v>
      </c>
      <c r="D10" s="11">
        <f t="shared" si="0"/>
        <v>35.80989244299861</v>
      </c>
      <c r="E10" s="12">
        <f t="shared" si="1"/>
        <v>71.61978488599722</v>
      </c>
      <c r="F10" s="17">
        <f t="shared" si="2"/>
        <v>1.396262222222222</v>
      </c>
      <c r="G10" s="11">
        <f t="shared" si="3"/>
        <v>99.99999999999999</v>
      </c>
    </row>
    <row r="11" spans="1:7" ht="12.75">
      <c r="A11" s="2"/>
      <c r="B11" s="34">
        <v>17</v>
      </c>
      <c r="C11" s="34">
        <v>1</v>
      </c>
      <c r="D11" s="11">
        <f t="shared" si="0"/>
        <v>31.720873582725407</v>
      </c>
      <c r="E11" s="12">
        <f t="shared" si="1"/>
        <v>31.720873582725407</v>
      </c>
      <c r="F11" s="17">
        <f t="shared" si="2"/>
        <v>1.5762491493055557</v>
      </c>
      <c r="G11" s="11">
        <f t="shared" si="3"/>
        <v>50</v>
      </c>
    </row>
    <row r="12" spans="1:7" ht="12.75">
      <c r="A12" s="2"/>
      <c r="B12" s="34"/>
      <c r="C12" s="34"/>
      <c r="D12" s="11">
        <f t="shared" si="0"/>
      </c>
      <c r="E12" s="12">
        <f t="shared" si="1"/>
      </c>
      <c r="F12" s="17">
        <f t="shared" si="2"/>
      </c>
      <c r="G12" s="11">
        <f t="shared" si="3"/>
      </c>
    </row>
    <row r="13" spans="1:7" ht="12.75">
      <c r="A13" s="2"/>
      <c r="B13" s="34"/>
      <c r="C13" s="34"/>
      <c r="D13" s="11">
        <f t="shared" si="0"/>
      </c>
      <c r="E13" s="12">
        <f t="shared" si="1"/>
      </c>
      <c r="F13" s="17">
        <f t="shared" si="2"/>
      </c>
      <c r="G13" s="11">
        <f t="shared" si="3"/>
      </c>
    </row>
    <row r="14" spans="1:7" ht="12.75">
      <c r="A14" s="2"/>
      <c r="B14" s="34"/>
      <c r="C14" s="34"/>
      <c r="D14" s="11">
        <f t="shared" si="0"/>
      </c>
      <c r="E14" s="12">
        <f t="shared" si="1"/>
      </c>
      <c r="F14" s="17">
        <f t="shared" si="2"/>
      </c>
      <c r="G14" s="11">
        <f t="shared" si="3"/>
      </c>
    </row>
    <row r="15" spans="1:7" ht="12.75">
      <c r="A15" s="2"/>
      <c r="B15" s="34"/>
      <c r="C15" s="34"/>
      <c r="D15" s="11">
        <f t="shared" si="0"/>
      </c>
      <c r="E15" s="12">
        <f t="shared" si="1"/>
      </c>
      <c r="F15" s="17">
        <f t="shared" si="2"/>
      </c>
      <c r="G15" s="11">
        <f t="shared" si="3"/>
      </c>
    </row>
    <row r="16" spans="1:7" ht="13.5" thickBot="1">
      <c r="A16" s="2"/>
      <c r="B16" s="34"/>
      <c r="C16" s="34"/>
      <c r="D16" s="11">
        <f t="shared" si="0"/>
      </c>
      <c r="E16" s="12">
        <f t="shared" si="1"/>
      </c>
      <c r="F16">
        <f t="shared" si="2"/>
      </c>
      <c r="G16" s="11">
        <f t="shared" si="3"/>
      </c>
    </row>
    <row r="17" spans="3:7" ht="13.5" thickTop="1">
      <c r="C17" s="22">
        <f>SUM(C6:C16)</f>
        <v>8</v>
      </c>
      <c r="E17" s="13"/>
      <c r="G17" s="8"/>
    </row>
    <row r="18" spans="4:7" ht="12.75">
      <c r="D18" s="2" t="s">
        <v>9</v>
      </c>
      <c r="E18" s="14">
        <f>SUM(E6:E16)</f>
        <v>348.0627025707895</v>
      </c>
      <c r="G18" s="10">
        <f>SUM(G6:G16)</f>
        <v>400</v>
      </c>
    </row>
    <row r="19" ht="12.75">
      <c r="E19" s="6"/>
    </row>
    <row r="21" spans="8:9" ht="12.75">
      <c r="H21" s="9" t="s">
        <v>27</v>
      </c>
      <c r="I21" s="9"/>
    </row>
    <row r="22" spans="8:9" ht="12.75">
      <c r="H22" s="9"/>
      <c r="I22" s="9" t="s">
        <v>28</v>
      </c>
    </row>
    <row r="23" spans="2:5" s="36" customFormat="1" ht="12.75">
      <c r="B23" s="36" t="s">
        <v>17</v>
      </c>
      <c r="E23" s="36" t="s">
        <v>22</v>
      </c>
    </row>
    <row r="24" spans="2:8" s="36" customFormat="1" ht="12.75">
      <c r="B24" s="34">
        <v>12</v>
      </c>
      <c r="C24" s="34">
        <v>1</v>
      </c>
      <c r="E24" s="34">
        <v>12</v>
      </c>
      <c r="F24" s="34">
        <v>1</v>
      </c>
      <c r="H24" s="39" t="s">
        <v>29</v>
      </c>
    </row>
    <row r="25" spans="2:9" s="36" customFormat="1" ht="12.75">
      <c r="B25" s="34">
        <v>13</v>
      </c>
      <c r="C25" s="34">
        <v>0</v>
      </c>
      <c r="E25" s="34">
        <v>13</v>
      </c>
      <c r="F25" s="34">
        <v>0</v>
      </c>
      <c r="I25" s="36" t="s">
        <v>30</v>
      </c>
    </row>
    <row r="26" spans="2:9" s="36" customFormat="1" ht="12.75">
      <c r="B26" s="34">
        <v>14</v>
      </c>
      <c r="C26" s="34">
        <v>3</v>
      </c>
      <c r="E26" s="34">
        <v>14</v>
      </c>
      <c r="F26" s="34">
        <v>3</v>
      </c>
      <c r="I26" s="36" t="s">
        <v>31</v>
      </c>
    </row>
    <row r="27" spans="2:6" s="36" customFormat="1" ht="12.75">
      <c r="B27" s="34">
        <v>15</v>
      </c>
      <c r="C27" s="34">
        <v>1</v>
      </c>
      <c r="E27" s="34">
        <v>15</v>
      </c>
      <c r="F27" s="34">
        <v>1</v>
      </c>
    </row>
    <row r="28" spans="2:6" s="36" customFormat="1" ht="12.75">
      <c r="B28" s="34">
        <v>16</v>
      </c>
      <c r="C28" s="34">
        <v>2</v>
      </c>
      <c r="E28" s="34">
        <v>16</v>
      </c>
      <c r="F28" s="34">
        <v>2</v>
      </c>
    </row>
    <row r="29" spans="2:6" s="36" customFormat="1" ht="12.75">
      <c r="B29" s="34">
        <v>17</v>
      </c>
      <c r="C29" s="34">
        <v>1</v>
      </c>
      <c r="E29" s="34">
        <v>17</v>
      </c>
      <c r="F29" s="34">
        <v>1</v>
      </c>
    </row>
    <row r="30" spans="2:6" s="36" customFormat="1" ht="12.75">
      <c r="B30" s="34">
        <v>18</v>
      </c>
      <c r="C30" s="34">
        <v>1</v>
      </c>
      <c r="E30" s="34"/>
      <c r="F30" s="34"/>
    </row>
    <row r="31" spans="2:6" s="36" customFormat="1" ht="12.75">
      <c r="B31" s="34">
        <v>19</v>
      </c>
      <c r="C31" s="34">
        <v>0</v>
      </c>
      <c r="E31" s="34"/>
      <c r="F31" s="34"/>
    </row>
    <row r="32" spans="2:6" s="36" customFormat="1" ht="12.75">
      <c r="B32" s="34">
        <v>20</v>
      </c>
      <c r="C32" s="34">
        <v>2</v>
      </c>
      <c r="E32" s="34"/>
      <c r="F32" s="34"/>
    </row>
    <row r="33" spans="2:6" s="36" customFormat="1" ht="12.75">
      <c r="B33" s="34">
        <v>21</v>
      </c>
      <c r="C33" s="34">
        <v>0</v>
      </c>
      <c r="E33" s="34"/>
      <c r="F33" s="34"/>
    </row>
    <row r="34" spans="2:6" s="36" customFormat="1" ht="12.75">
      <c r="B34" s="34">
        <v>22</v>
      </c>
      <c r="C34" s="34">
        <v>1</v>
      </c>
      <c r="E34" s="34"/>
      <c r="F34" s="34"/>
    </row>
    <row r="35" s="36" customFormat="1" ht="12.75"/>
    <row r="36" spans="2:3" s="36" customFormat="1" ht="12.75">
      <c r="B36" s="34">
        <v>12</v>
      </c>
      <c r="C36" s="34">
        <v>3</v>
      </c>
    </row>
    <row r="37" spans="2:3" s="36" customFormat="1" ht="12.75">
      <c r="B37" s="34">
        <v>13</v>
      </c>
      <c r="C37" s="34">
        <v>0</v>
      </c>
    </row>
    <row r="38" spans="2:3" s="36" customFormat="1" ht="12.75">
      <c r="B38" s="34">
        <v>14</v>
      </c>
      <c r="C38" s="34">
        <v>0</v>
      </c>
    </row>
    <row r="39" spans="2:3" s="36" customFormat="1" ht="12.75">
      <c r="B39" s="34">
        <v>15</v>
      </c>
      <c r="C39" s="34">
        <v>3</v>
      </c>
    </row>
    <row r="40" spans="2:3" s="36" customFormat="1" ht="12.75">
      <c r="B40" s="34">
        <v>16</v>
      </c>
      <c r="C40" s="34">
        <v>2</v>
      </c>
    </row>
    <row r="41" spans="2:3" s="36" customFormat="1" ht="12.75">
      <c r="B41" s="34">
        <v>17</v>
      </c>
      <c r="C41" s="34">
        <v>5</v>
      </c>
    </row>
    <row r="42" spans="2:3" s="36" customFormat="1" ht="12.75">
      <c r="B42" s="34">
        <v>18</v>
      </c>
      <c r="C42" s="34">
        <v>3</v>
      </c>
    </row>
    <row r="43" spans="2:3" s="36" customFormat="1" ht="12.75">
      <c r="B43" s="34">
        <v>19</v>
      </c>
      <c r="C43" s="34">
        <v>3</v>
      </c>
    </row>
    <row r="44" spans="2:3" s="36" customFormat="1" ht="12.75">
      <c r="B44" s="34">
        <v>20</v>
      </c>
      <c r="C44" s="34">
        <v>2</v>
      </c>
    </row>
    <row r="45" spans="2:3" s="36" customFormat="1" ht="12.75">
      <c r="B45" s="34">
        <v>21</v>
      </c>
      <c r="C45" s="34">
        <v>0</v>
      </c>
    </row>
    <row r="46" spans="2:3" s="36" customFormat="1" ht="12.75">
      <c r="B46" s="34">
        <v>22</v>
      </c>
      <c r="C46" s="34">
        <v>3</v>
      </c>
    </row>
    <row r="47" s="36" customFormat="1" ht="12.75"/>
    <row r="48" s="36" customFormat="1" ht="12.75"/>
    <row r="49" s="36" customFormat="1" ht="12.75"/>
    <row r="50" s="36" customFormat="1" ht="12.75"/>
    <row r="51" s="36" customFormat="1" ht="12.75"/>
    <row r="52" s="36" customFormat="1" ht="12.75"/>
    <row r="53" s="36" customFormat="1" ht="12.75"/>
    <row r="54" s="36" customFormat="1" ht="12.75"/>
    <row r="55" s="36" customFormat="1" ht="12.75"/>
    <row r="56" s="36" customFormat="1" ht="12.75"/>
    <row r="57" s="36" customFormat="1" ht="12.75"/>
    <row r="58" s="36" customFormat="1" ht="12.75"/>
    <row r="59" s="36" customFormat="1" ht="12.75"/>
    <row r="60" s="36" customFormat="1" ht="12.75"/>
    <row r="61" s="36" customFormat="1" ht="12.75"/>
    <row r="62" s="36" customFormat="1" ht="12.75"/>
    <row r="63" s="36" customFormat="1" ht="12.75"/>
    <row r="64" s="36" customFormat="1" ht="12.75"/>
    <row r="65" s="36" customFormat="1" ht="12.75"/>
    <row r="66" s="36" customFormat="1" ht="12.75"/>
    <row r="67" s="36" customFormat="1" ht="12.75"/>
    <row r="68" s="36" customFormat="1" ht="12.75"/>
    <row r="69" s="36" customFormat="1" ht="12.75"/>
    <row r="70" s="36" customFormat="1" ht="12.75"/>
    <row r="71" s="36" customFormat="1" ht="12.75"/>
    <row r="72" s="36" customFormat="1" ht="12.75"/>
    <row r="73" s="36" customFormat="1" ht="12.75"/>
    <row r="74" s="36" customFormat="1" ht="12.75"/>
  </sheetData>
  <sheetProtection sheet="1" objects="1" scenarios="1"/>
  <printOptions/>
  <pageMargins left="0.75" right="0.75" top="1" bottom="1" header="0.5" footer="0.5"/>
  <pageSetup horizontalDpi="600" verticalDpi="600" orientation="landscape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2:L40"/>
  <sheetViews>
    <sheetView workbookViewId="0" topLeftCell="A4">
      <selection activeCell="I6" sqref="I6:I16"/>
    </sheetView>
  </sheetViews>
  <sheetFormatPr defaultColWidth="9.140625" defaultRowHeight="12.75"/>
  <cols>
    <col min="1" max="1" width="4.57421875" style="0" customWidth="1"/>
    <col min="2" max="2" width="7.57421875" style="0" customWidth="1"/>
    <col min="5" max="5" width="10.57421875" style="0" customWidth="1"/>
    <col min="6" max="6" width="2.140625" style="0" customWidth="1"/>
    <col min="8" max="9" width="10.57421875" style="0" customWidth="1"/>
    <col min="10" max="10" width="11.00390625" style="0" customWidth="1"/>
  </cols>
  <sheetData>
    <row r="2" spans="2:12" ht="12.75">
      <c r="B2" s="2" t="s">
        <v>7</v>
      </c>
      <c r="C2" s="2" t="str">
        <f>+'Stand Table'!C2</f>
        <v>measured</v>
      </c>
      <c r="D2" s="15"/>
      <c r="E2" s="15"/>
      <c r="F2" s="15"/>
      <c r="G2" s="15" t="s">
        <v>12</v>
      </c>
      <c r="L2" s="4"/>
    </row>
    <row r="3" spans="2:12" ht="12.75">
      <c r="B3" s="2" t="s">
        <v>7</v>
      </c>
      <c r="C3" s="2" t="str">
        <f>+'Stand Table'!C3</f>
        <v>trees</v>
      </c>
      <c r="D3" s="15"/>
      <c r="E3" s="15"/>
      <c r="F3" s="15"/>
      <c r="G3" s="19" t="s">
        <v>19</v>
      </c>
      <c r="H3" s="19" t="s">
        <v>19</v>
      </c>
      <c r="I3" s="20" t="s">
        <v>20</v>
      </c>
      <c r="L3" s="20" t="s">
        <v>20</v>
      </c>
    </row>
    <row r="4" spans="2:12" ht="12.75">
      <c r="B4" s="2" t="str">
        <f>+'Stand Table'!B4</f>
        <v>DBH</v>
      </c>
      <c r="C4" s="2" t="str">
        <f>+'Stand Table'!C4</f>
        <v>in class</v>
      </c>
      <c r="D4" s="15"/>
      <c r="E4" s="15" t="s">
        <v>19</v>
      </c>
      <c r="F4" s="15"/>
      <c r="G4" t="s">
        <v>21</v>
      </c>
      <c r="H4" s="2" t="s">
        <v>13</v>
      </c>
      <c r="I4" t="str">
        <f>G5</f>
        <v>sq ft / acre</v>
      </c>
      <c r="J4" s="30" t="s">
        <v>15</v>
      </c>
      <c r="K4" s="2" t="str">
        <f>B4</f>
        <v>DBH</v>
      </c>
      <c r="L4" t="str">
        <f>G4</f>
        <v>DBH class</v>
      </c>
    </row>
    <row r="5" spans="4:12" ht="12.75">
      <c r="D5" s="15" t="str">
        <f>+'Stand Table'!D5</f>
        <v>STF</v>
      </c>
      <c r="E5" s="15" t="str">
        <f>+'Stand Table'!E5</f>
        <v>Trees/acre</v>
      </c>
      <c r="F5" s="15"/>
      <c r="G5" s="15" t="str">
        <f>+'Stand Table'!G5</f>
        <v>sq ft / acre</v>
      </c>
      <c r="I5" s="1" t="s">
        <v>14</v>
      </c>
      <c r="J5" s="31" t="str">
        <f>E5</f>
        <v>Trees/acre</v>
      </c>
      <c r="L5" s="15" t="str">
        <f>G5</f>
        <v>sq ft / acre</v>
      </c>
    </row>
    <row r="6" spans="1:12" ht="12.75">
      <c r="A6" s="2"/>
      <c r="B6" s="18">
        <f>IF('Stand Table'!B6="","",+'Stand Table'!B6)</f>
        <v>12</v>
      </c>
      <c r="C6" s="18">
        <f>IF('Stand Table'!C6="","",+'Stand Table'!C6)</f>
        <v>1</v>
      </c>
      <c r="D6" s="21">
        <f>+'Stand Table'!D6</f>
        <v>63.662031009775305</v>
      </c>
      <c r="E6" s="28">
        <f>+'Stand Table'!E6</f>
        <v>63.662031009775305</v>
      </c>
      <c r="G6" s="26">
        <f>+'Stand Table'!G6</f>
        <v>50</v>
      </c>
      <c r="H6" s="24">
        <f>IF(B6="","",(H5+G6))</f>
        <v>50</v>
      </c>
      <c r="I6" s="37">
        <f>IF(B$6="","",H$6)</f>
        <v>50</v>
      </c>
      <c r="J6" s="32">
        <f>IF(B6="","",(I6)/(((B6/12/2)^2)*3.14159))</f>
        <v>63.662031009775305</v>
      </c>
      <c r="K6" s="18">
        <f>B6</f>
        <v>12</v>
      </c>
      <c r="L6" s="8">
        <f>IF(B6="","",I6)</f>
        <v>50</v>
      </c>
    </row>
    <row r="7" spans="1:12" ht="12.75">
      <c r="A7" s="2"/>
      <c r="B7" s="18">
        <f>IF('Stand Table'!B7="","",+'Stand Table'!B7)</f>
        <v>13</v>
      </c>
      <c r="C7" s="18">
        <f>IF('Stand Table'!C7="","",+'Stand Table'!C7)</f>
        <v>0</v>
      </c>
      <c r="D7" s="21">
        <f>+'Stand Table'!D7</f>
        <v>54.244570801228676</v>
      </c>
      <c r="E7" s="28">
        <f>+'Stand Table'!E7</f>
        <v>0</v>
      </c>
      <c r="G7" s="26">
        <f>+'Stand Table'!G7</f>
        <v>0</v>
      </c>
      <c r="H7" s="24">
        <f>IF(B7="","",(H6+G7))</f>
        <v>50</v>
      </c>
      <c r="I7" s="37">
        <f>IF(B$7="","",H$7)</f>
        <v>50</v>
      </c>
      <c r="J7" s="32">
        <f>IF(B7="","",(I7-I6)/(((B7/12/2)^2)*3.14159))</f>
        <v>0</v>
      </c>
      <c r="K7" s="18">
        <f aca="true" t="shared" si="0" ref="K7:K16">B7</f>
        <v>13</v>
      </c>
      <c r="L7" s="8">
        <f>IF(B7="","",I7-I6)</f>
        <v>0</v>
      </c>
    </row>
    <row r="8" spans="1:12" ht="12.75">
      <c r="A8" s="2"/>
      <c r="B8" s="18">
        <f>IF('Stand Table'!B8="","",+'Stand Table'!B8)</f>
        <v>14</v>
      </c>
      <c r="C8" s="18">
        <f>IF('Stand Table'!C8="","",+'Stand Table'!C8)</f>
        <v>3</v>
      </c>
      <c r="D8" s="21">
        <f>+'Stand Table'!D8</f>
        <v>46.77210441534512</v>
      </c>
      <c r="E8" s="28">
        <f>+'Stand Table'!E8</f>
        <v>140.31631324603535</v>
      </c>
      <c r="G8" s="26">
        <f>+'Stand Table'!G8</f>
        <v>150</v>
      </c>
      <c r="H8" s="24">
        <f aca="true" t="shared" si="1" ref="H8:H16">IF(B8="","",(H7+G8))</f>
        <v>200</v>
      </c>
      <c r="I8" s="37">
        <f>IF(B$8="","",H$8)</f>
        <v>200</v>
      </c>
      <c r="J8" s="32">
        <f aca="true" t="shared" si="2" ref="J8:J16">IF(B8="","",(I8-I7)/(((B8/12/2)^2)*3.14159))</f>
        <v>140.31631324603535</v>
      </c>
      <c r="K8" s="18">
        <f t="shared" si="0"/>
        <v>14</v>
      </c>
      <c r="L8" s="8">
        <f aca="true" t="shared" si="3" ref="L8:L16">IF(B8="","",I8-I7)</f>
        <v>150</v>
      </c>
    </row>
    <row r="9" spans="1:12" ht="12.75">
      <c r="A9" s="2"/>
      <c r="B9" s="18">
        <f>IF('Stand Table'!B9="","",+'Stand Table'!B9)</f>
        <v>15</v>
      </c>
      <c r="C9" s="18">
        <f>IF('Stand Table'!C9="","",+'Stand Table'!C9)</f>
        <v>1</v>
      </c>
      <c r="D9" s="21">
        <f>+'Stand Table'!D9</f>
        <v>40.7436998462562</v>
      </c>
      <c r="E9" s="28">
        <f>+'Stand Table'!E9</f>
        <v>40.7436998462562</v>
      </c>
      <c r="G9" s="26">
        <f>+'Stand Table'!G9</f>
        <v>50</v>
      </c>
      <c r="H9" s="24">
        <f t="shared" si="1"/>
        <v>250</v>
      </c>
      <c r="I9" s="37">
        <f>IF(B$9="","",H$9)</f>
        <v>250</v>
      </c>
      <c r="J9" s="32">
        <f t="shared" si="2"/>
        <v>40.7436998462562</v>
      </c>
      <c r="K9" s="18">
        <f t="shared" si="0"/>
        <v>15</v>
      </c>
      <c r="L9" s="8">
        <f t="shared" si="3"/>
        <v>50</v>
      </c>
    </row>
    <row r="10" spans="1:12" ht="12.75">
      <c r="A10" s="2"/>
      <c r="B10" s="18">
        <f>IF('Stand Table'!B10="","",+'Stand Table'!B10)</f>
        <v>16</v>
      </c>
      <c r="C10" s="18">
        <f>IF('Stand Table'!C10="","",+'Stand Table'!C10)</f>
        <v>2</v>
      </c>
      <c r="D10" s="21">
        <f>+'Stand Table'!D10</f>
        <v>35.80989244299861</v>
      </c>
      <c r="E10" s="28">
        <f>+'Stand Table'!E10</f>
        <v>71.61978488599722</v>
      </c>
      <c r="G10" s="26">
        <f>+'Stand Table'!G10</f>
        <v>99.99999999999999</v>
      </c>
      <c r="H10" s="24">
        <f t="shared" si="1"/>
        <v>350</v>
      </c>
      <c r="I10" s="37">
        <f>IF(B$10="","",H$10)</f>
        <v>350</v>
      </c>
      <c r="J10" s="32">
        <f t="shared" si="2"/>
        <v>71.61978488599722</v>
      </c>
      <c r="K10" s="18">
        <f t="shared" si="0"/>
        <v>16</v>
      </c>
      <c r="L10" s="8">
        <f t="shared" si="3"/>
        <v>100</v>
      </c>
    </row>
    <row r="11" spans="1:12" ht="12.75">
      <c r="A11" s="2"/>
      <c r="B11" s="18">
        <f>IF('Stand Table'!B11="","",+'Stand Table'!B11)</f>
        <v>17</v>
      </c>
      <c r="C11" s="18">
        <f>IF('Stand Table'!C11="","",+'Stand Table'!C11)</f>
        <v>1</v>
      </c>
      <c r="D11" s="21">
        <f>+'Stand Table'!D11</f>
        <v>31.720873582725407</v>
      </c>
      <c r="E11" s="28">
        <f>+'Stand Table'!E11</f>
        <v>31.720873582725407</v>
      </c>
      <c r="G11" s="26">
        <f>+'Stand Table'!G11</f>
        <v>50</v>
      </c>
      <c r="H11" s="24">
        <f t="shared" si="1"/>
        <v>400</v>
      </c>
      <c r="I11" s="37">
        <f>IF(B$11="","",H$11)</f>
        <v>400</v>
      </c>
      <c r="J11" s="32">
        <f t="shared" si="2"/>
        <v>31.720873582725407</v>
      </c>
      <c r="K11" s="18">
        <f t="shared" si="0"/>
        <v>17</v>
      </c>
      <c r="L11" s="8">
        <f t="shared" si="3"/>
        <v>50</v>
      </c>
    </row>
    <row r="12" spans="1:12" ht="12.75">
      <c r="A12" s="2"/>
      <c r="B12" s="18">
        <f>IF('Stand Table'!B12="","",+'Stand Table'!B12)</f>
      </c>
      <c r="C12" s="18">
        <f>IF('Stand Table'!C12="","",+'Stand Table'!C12)</f>
      </c>
      <c r="D12" s="21">
        <f>+'Stand Table'!D12</f>
      </c>
      <c r="E12" s="28">
        <f>+'Stand Table'!E12</f>
      </c>
      <c r="G12" s="27">
        <f>+'Stand Table'!G12</f>
      </c>
      <c r="H12" s="25">
        <f t="shared" si="1"/>
      </c>
      <c r="I12" s="38">
        <f>IF(B$12="","",H$12)</f>
      </c>
      <c r="J12" s="32">
        <f t="shared" si="2"/>
      </c>
      <c r="K12" s="18">
        <f t="shared" si="0"/>
      </c>
      <c r="L12" s="8">
        <f t="shared" si="3"/>
      </c>
    </row>
    <row r="13" spans="1:12" ht="12.75">
      <c r="A13" s="2"/>
      <c r="B13" s="18">
        <f>IF('Stand Table'!B13="","",+'Stand Table'!B13)</f>
      </c>
      <c r="C13" s="18">
        <f>IF('Stand Table'!C13="","",+'Stand Table'!C13)</f>
      </c>
      <c r="D13" s="21">
        <f>+'Stand Table'!D13</f>
      </c>
      <c r="E13" s="28">
        <f>+'Stand Table'!E13</f>
      </c>
      <c r="G13" s="27">
        <f>+'Stand Table'!G13</f>
      </c>
      <c r="H13" s="25">
        <f t="shared" si="1"/>
      </c>
      <c r="I13" s="38">
        <f>IF(B$13="","",H$13)</f>
      </c>
      <c r="J13" s="32">
        <f t="shared" si="2"/>
      </c>
      <c r="K13" s="18">
        <f t="shared" si="0"/>
      </c>
      <c r="L13" s="8">
        <f t="shared" si="3"/>
      </c>
    </row>
    <row r="14" spans="1:12" ht="12.75">
      <c r="A14" s="2"/>
      <c r="B14" s="18">
        <f>IF('Stand Table'!B14="","",+'Stand Table'!B14)</f>
      </c>
      <c r="C14" s="18">
        <f>IF('Stand Table'!C14="","",+'Stand Table'!C14)</f>
      </c>
      <c r="D14" s="21">
        <f>+'Stand Table'!D14</f>
      </c>
      <c r="E14" s="28">
        <f>+'Stand Table'!E14</f>
      </c>
      <c r="G14" s="27">
        <f>+'Stand Table'!G14</f>
      </c>
      <c r="H14" s="25">
        <f t="shared" si="1"/>
      </c>
      <c r="I14" s="38">
        <f>IF(B$14="","",H$14)</f>
      </c>
      <c r="J14" s="32">
        <f t="shared" si="2"/>
      </c>
      <c r="K14" s="18">
        <f t="shared" si="0"/>
      </c>
      <c r="L14" s="8">
        <f t="shared" si="3"/>
      </c>
    </row>
    <row r="15" spans="1:12" ht="12.75">
      <c r="A15" s="2"/>
      <c r="B15" s="18">
        <f>IF('Stand Table'!B15="","",+'Stand Table'!B15)</f>
      </c>
      <c r="C15" s="18">
        <f>IF('Stand Table'!C15="","",+'Stand Table'!C15)</f>
      </c>
      <c r="D15" s="21">
        <f>+'Stand Table'!D15</f>
      </c>
      <c r="E15" s="28">
        <f>+'Stand Table'!E15</f>
      </c>
      <c r="G15" s="27">
        <f>+'Stand Table'!G15</f>
      </c>
      <c r="H15" s="25">
        <f t="shared" si="1"/>
      </c>
      <c r="I15" s="38">
        <f>IF(B$15="","",H$15)</f>
      </c>
      <c r="J15" s="32">
        <f t="shared" si="2"/>
      </c>
      <c r="K15" s="18">
        <f t="shared" si="0"/>
      </c>
      <c r="L15" s="8">
        <f t="shared" si="3"/>
      </c>
    </row>
    <row r="16" spans="1:12" ht="12.75">
      <c r="A16" s="2"/>
      <c r="B16" s="18">
        <f>IF('Stand Table'!B16="","",+'Stand Table'!B16)</f>
      </c>
      <c r="C16" s="18">
        <f>IF('Stand Table'!C16="","",+'Stand Table'!C16)</f>
      </c>
      <c r="D16" s="21">
        <f>+'Stand Table'!D16</f>
      </c>
      <c r="E16" s="28">
        <f>+'Stand Table'!E16</f>
      </c>
      <c r="G16" s="27">
        <f>+'Stand Table'!G16</f>
      </c>
      <c r="H16" s="25">
        <f t="shared" si="1"/>
      </c>
      <c r="I16" s="38">
        <f>IF(B$16="","",H$16)</f>
      </c>
      <c r="J16" s="32">
        <f t="shared" si="2"/>
      </c>
      <c r="K16" s="18">
        <f t="shared" si="0"/>
      </c>
      <c r="L16" s="8">
        <f t="shared" si="3"/>
      </c>
    </row>
    <row r="17" spans="5:10" ht="12.75">
      <c r="E17" s="29"/>
      <c r="G17" s="8"/>
      <c r="J17" s="33"/>
    </row>
    <row r="18" spans="4:10" ht="12.75">
      <c r="D18" s="2"/>
      <c r="E18" s="14">
        <f>+'Stand Table'!E18</f>
        <v>348.0627025707895</v>
      </c>
      <c r="G18" s="10">
        <f>+'Stand Table'!G18</f>
        <v>400</v>
      </c>
      <c r="H18" s="11" t="s">
        <v>7</v>
      </c>
      <c r="J18" s="16">
        <f>SUM(J6:J16)</f>
        <v>348.0627025707895</v>
      </c>
    </row>
    <row r="19" ht="12.75">
      <c r="E19" s="6"/>
    </row>
    <row r="22" spans="2:11" ht="12.75">
      <c r="B22" s="23" t="s">
        <v>23</v>
      </c>
      <c r="K22" t="s">
        <v>16</v>
      </c>
    </row>
    <row r="23" spans="2:11" ht="12.75">
      <c r="B23" s="23" t="s">
        <v>32</v>
      </c>
      <c r="K23" t="s">
        <v>7</v>
      </c>
    </row>
    <row r="24" ht="12.75">
      <c r="B24" s="23" t="s">
        <v>33</v>
      </c>
    </row>
    <row r="25" ht="12.75">
      <c r="C25" s="23" t="s">
        <v>25</v>
      </c>
    </row>
    <row r="26" ht="12.75">
      <c r="C26" s="23" t="s">
        <v>24</v>
      </c>
    </row>
    <row r="29" ht="12.75">
      <c r="I29" s="2" t="s">
        <v>34</v>
      </c>
    </row>
    <row r="30" s="36" customFormat="1" ht="12.75">
      <c r="I30" s="37">
        <f>IF(B$6="","",H$6)</f>
        <v>50</v>
      </c>
    </row>
    <row r="31" s="36" customFormat="1" ht="12.75">
      <c r="I31" s="37">
        <f>IF(B$7="","",H$7)</f>
        <v>50</v>
      </c>
    </row>
    <row r="32" s="36" customFormat="1" ht="12.75">
      <c r="I32" s="37">
        <f>IF(B$8="","",H$8)</f>
        <v>200</v>
      </c>
    </row>
    <row r="33" s="36" customFormat="1" ht="12.75">
      <c r="I33" s="37">
        <f>IF(B$9="","",H$9)</f>
        <v>250</v>
      </c>
    </row>
    <row r="34" s="36" customFormat="1" ht="12.75">
      <c r="I34" s="37">
        <f>IF(B$10="","",H$10)</f>
        <v>350</v>
      </c>
    </row>
    <row r="35" s="36" customFormat="1" ht="12.75">
      <c r="I35" s="37">
        <f>IF(B$11="","",H$11)</f>
        <v>400</v>
      </c>
    </row>
    <row r="36" s="36" customFormat="1" ht="12.75">
      <c r="I36" s="38">
        <f>IF(B$12="","",H$12)</f>
      </c>
    </row>
    <row r="37" s="36" customFormat="1" ht="12.75">
      <c r="I37" s="38">
        <f>IF(B$13="","",H$13)</f>
      </c>
    </row>
    <row r="38" s="36" customFormat="1" ht="12.75">
      <c r="I38" s="38">
        <f>IF(B$14="","",H$14)</f>
      </c>
    </row>
    <row r="39" s="36" customFormat="1" ht="12.75">
      <c r="I39" s="38">
        <f>IF(B$15="","",H$15)</f>
      </c>
    </row>
    <row r="40" s="36" customFormat="1" ht="12.75">
      <c r="I40" s="38">
        <f>IF(B$16="","",H$16)</f>
      </c>
    </row>
    <row r="41" s="36" customFormat="1" ht="12.75"/>
    <row r="42" s="36" customFormat="1" ht="12.75"/>
    <row r="43" s="36" customFormat="1" ht="12.75"/>
    <row r="44" s="36" customFormat="1" ht="12.75"/>
    <row r="45" s="36" customFormat="1" ht="12.75"/>
    <row r="46" s="36" customFormat="1" ht="12.75"/>
    <row r="47" s="36" customFormat="1" ht="12.75"/>
    <row r="48" s="36" customFormat="1" ht="12.75"/>
    <row r="49" s="36" customFormat="1" ht="12.75"/>
    <row r="50" s="36" customFormat="1" ht="12.75"/>
    <row r="51" s="36" customFormat="1" ht="12.75"/>
    <row r="52" s="36" customFormat="1" ht="12.75"/>
    <row r="53" s="36" customFormat="1" ht="12.75"/>
    <row r="54" s="36" customFormat="1" ht="12.75"/>
    <row r="55" s="36" customFormat="1" ht="12.75"/>
    <row r="56" s="36" customFormat="1" ht="12.75"/>
    <row r="57" s="36" customFormat="1" ht="12.75"/>
    <row r="58" s="36" customFormat="1" ht="12.75"/>
    <row r="59" s="36" customFormat="1" ht="12.75"/>
    <row r="60" s="36" customFormat="1" ht="12.75"/>
    <row r="61" s="36" customFormat="1" ht="12.75"/>
    <row r="62" s="36" customFormat="1" ht="12.75"/>
    <row r="63" s="36" customFormat="1" ht="12.75"/>
    <row r="64" s="36" customFormat="1" ht="12.75"/>
    <row r="65" s="36" customFormat="1" ht="12.75"/>
    <row r="66" s="36" customFormat="1" ht="12.75"/>
    <row r="67" s="36" customFormat="1" ht="12.75"/>
    <row r="68" s="36" customFormat="1" ht="12.75"/>
    <row r="69" s="36" customFormat="1" ht="12.75"/>
    <row r="70" s="36" customFormat="1" ht="12.75"/>
    <row r="71" s="36" customFormat="1" ht="12.75"/>
    <row r="72" s="36" customFormat="1" ht="12.75"/>
    <row r="73" s="36" customFormat="1" ht="12.75"/>
    <row r="74" s="36" customFormat="1" ht="12.75"/>
  </sheetData>
  <sheetProtection sheet="1" objects="1" scenarios="1"/>
  <printOptions/>
  <pageMargins left="0.75" right="0.75" top="1" bottom="1" header="0.5" footer="0.5"/>
  <pageSetup horizontalDpi="600" verticalDpi="600" orientation="portrait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Kim Iles &amp; Associates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 Iles</dc:creator>
  <cp:keywords/>
  <dc:description/>
  <cp:lastModifiedBy>Kim Iles</cp:lastModifiedBy>
  <cp:lastPrinted>2005-04-27T17:27:40Z</cp:lastPrinted>
  <dcterms:created xsi:type="dcterms:W3CDTF">2005-04-26T23:33:45Z</dcterms:created>
  <dcterms:modified xsi:type="dcterms:W3CDTF">2005-05-24T17:18:38Z</dcterms:modified>
  <cp:category/>
  <cp:version/>
  <cp:contentType/>
  <cp:contentStatus/>
</cp:coreProperties>
</file>